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dwardvolchok/Documents/Clear-Sighted Statistics OER/C-SS_Files MASTER/Module16_ANOVA/"/>
    </mc:Choice>
  </mc:AlternateContent>
  <xr:revisionPtr revIDLastSave="0" documentId="13_ncr:1_{6A4D4FE5-6CB1-5F4D-91E8-500C3127BDE8}" xr6:coauthVersionLast="47" xr6:coauthVersionMax="47" xr10:uidLastSave="{00000000-0000-0000-0000-000000000000}"/>
  <workbookProtection lockStructure="1"/>
  <bookViews>
    <workbookView xWindow="6840" yWindow="2000" windowWidth="41640" windowHeight="18580" activeTab="3" xr2:uid="{5172EEF9-B4B8-1141-8CB9-8D30694AAFD5}"/>
  </bookViews>
  <sheets>
    <sheet name="Example 1" sheetId="1" r:id="rId1"/>
    <sheet name="PostHoc Power-Example1" sheetId="6" r:id="rId2"/>
    <sheet name="Example 2" sheetId="2" r:id="rId3"/>
    <sheet name="PostHoc Power-Example2" sheetId="7" r:id="rId4"/>
    <sheet name="Post Hoc LCD1" sheetId="8" r:id="rId5"/>
    <sheet name="Post Hoc LCD2" sheetId="9" r:id="rId6"/>
    <sheet name="Post Hoc LCD3" sheetId="10" r:id="rId7"/>
    <sheet name="MegaStat Output" sheetId="11" r:id="rId8"/>
    <sheet name="License" sheetId="4" r:id="rId9"/>
  </sheets>
  <externalReferences>
    <externalReference r:id="rId10"/>
  </externalReferences>
  <definedNames>
    <definedName name="df__1" localSheetId="4">'[1]Power for One-Way ANOVA'!$C$8</definedName>
    <definedName name="df__1" localSheetId="5">'[1]Power for One-Way ANOVA'!$C$8</definedName>
    <definedName name="df__1" localSheetId="6">'[1]Power for One-Way ANOVA'!$C$8</definedName>
    <definedName name="df__1" localSheetId="1">'PostHoc Power-Example1'!$C$8</definedName>
    <definedName name="df__1" localSheetId="3">'PostHoc Power-Example2'!$C$8</definedName>
    <definedName name="df__1">#REF!</definedName>
    <definedName name="df__2" localSheetId="4">'[1]Power for One-Way ANOVA'!$C$9</definedName>
    <definedName name="df__2" localSheetId="5">'[1]Power for One-Way ANOVA'!$C$9</definedName>
    <definedName name="df__2" localSheetId="6">'[1]Power for One-Way ANOVA'!$C$9</definedName>
    <definedName name="df__2" localSheetId="1">'PostHoc Power-Example1'!$C$9</definedName>
    <definedName name="df__2" localSheetId="3">'PostHoc Power-Example2'!$C$9</definedName>
    <definedName name="df__2">#REF!</definedName>
    <definedName name="E" localSheetId="4">'[1]Power for One-Way ANOVA'!$C$15</definedName>
    <definedName name="E" localSheetId="5">'[1]Power for One-Way ANOVA'!$C$15</definedName>
    <definedName name="E" localSheetId="6">'[1]Power for One-Way ANOVA'!$C$15</definedName>
    <definedName name="E" localSheetId="1">'PostHoc Power-Example1'!$C$15</definedName>
    <definedName name="E" localSheetId="3">'PostHoc Power-Example2'!$C$15</definedName>
    <definedName name="E">#REF!</definedName>
    <definedName name="F" localSheetId="4">'[1]Power for One-Way ANOVA'!$C$16</definedName>
    <definedName name="F" localSheetId="5">'[1]Power for One-Way ANOVA'!$C$16</definedName>
    <definedName name="F" localSheetId="6">'[1]Power for One-Way ANOVA'!$C$16</definedName>
    <definedName name="F" localSheetId="1">'PostHoc Power-Example1'!$C$16</definedName>
    <definedName name="F" localSheetId="3">'PostHoc Power-Example2'!$C$16</definedName>
    <definedName name="F">#REF!</definedName>
    <definedName name="Lambda" localSheetId="4">'[1]Power for One-Way ANOVA'!$C$7</definedName>
    <definedName name="Lambda" localSheetId="5">'[1]Power for One-Way ANOVA'!$C$7</definedName>
    <definedName name="Lambda" localSheetId="6">'[1]Power for One-Way ANOVA'!$C$7</definedName>
    <definedName name="Lambda" localSheetId="1">'PostHoc Power-Example1'!$C$7</definedName>
    <definedName name="Lambda" localSheetId="3">'PostHoc Power-Example2'!$C$7</definedName>
    <definedName name="Lambda">#REF!</definedName>
    <definedName name="Level_of_Significance__α" localSheetId="4">'[1]Power for One-Way ANOVA'!$C$4</definedName>
    <definedName name="Level_of_Significance__α" localSheetId="5">'[1]Power for One-Way ANOVA'!$C$4</definedName>
    <definedName name="Level_of_Significance__α" localSheetId="6">'[1]Power for One-Way ANOVA'!$C$4</definedName>
    <definedName name="Level_of_Significance__α" localSheetId="1">'PostHoc Power-Example1'!$C$4</definedName>
    <definedName name="Level_of_Significance__α" localSheetId="3">'PostHoc Power-Example2'!$C$4</definedName>
    <definedName name="Level_of_Significance__α">#REF!</definedName>
    <definedName name="_xlnm.Print_Area" localSheetId="8">License!$A$1:$B$8</definedName>
    <definedName name="_xlnm.Print_Area" localSheetId="4">'Post Hoc LCD1'!$A$1:$D$24</definedName>
    <definedName name="_xlnm.Print_Area" localSheetId="5">'Post Hoc LCD2'!$A$1:$D$24</definedName>
    <definedName name="_xlnm.Print_Area" localSheetId="6">'Post Hoc LCD3'!$A$1:$D$24</definedName>
    <definedName name="_xlnm.Print_Area" localSheetId="1">'PostHoc Power-Example1'!$1:$18</definedName>
    <definedName name="_xlnm.Print_Area" localSheetId="3">'PostHoc Power-Example2'!$1:$18</definedName>
    <definedName name="V_1" localSheetId="4">'[1]Power for One-Way ANOVA'!$C$8</definedName>
    <definedName name="V_1" localSheetId="5">'[1]Power for One-Way ANOVA'!$C$8</definedName>
    <definedName name="V_1" localSheetId="6">'[1]Power for One-Way ANOVA'!$C$8</definedName>
    <definedName name="V_1" localSheetId="1">'PostHoc Power-Example1'!$C$8</definedName>
    <definedName name="V_1" localSheetId="3">'PostHoc Power-Example2'!$C$8</definedName>
    <definedName name="V_1">#REF!</definedName>
    <definedName name="V_2" localSheetId="4">'[1]Power for One-Way ANOVA'!$C$9</definedName>
    <definedName name="V_2" localSheetId="5">'[1]Power for One-Way ANOVA'!$C$9</definedName>
    <definedName name="V_2" localSheetId="6">'[1]Power for One-Way ANOVA'!$C$9</definedName>
    <definedName name="V_2" localSheetId="1">'PostHoc Power-Example1'!$C$9</definedName>
    <definedName name="V_2" localSheetId="3">'PostHoc Power-Example2'!$C$9</definedName>
    <definedName name="V_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" i="1" l="1"/>
  <c r="B7" i="8" l="1"/>
  <c r="B12" i="8" s="1"/>
  <c r="B6" i="8"/>
  <c r="B7" i="9"/>
  <c r="B12" i="9" s="1"/>
  <c r="B6" i="9"/>
  <c r="C7" i="7"/>
  <c r="B7" i="10"/>
  <c r="B12" i="10" s="1"/>
  <c r="B6" i="10"/>
  <c r="B14" i="10" l="1"/>
  <c r="B13" i="10"/>
  <c r="B15" i="10" s="1"/>
  <c r="B14" i="9"/>
  <c r="B13" i="9"/>
  <c r="B13" i="8"/>
  <c r="B14" i="8"/>
  <c r="B15" i="9" l="1"/>
  <c r="B15" i="8"/>
  <c r="J59" i="1" l="1"/>
  <c r="K54" i="1"/>
  <c r="K55" i="1" s="1"/>
  <c r="E9" i="1"/>
  <c r="A13" i="1"/>
  <c r="C14" i="1"/>
  <c r="B14" i="1"/>
  <c r="C13" i="1"/>
  <c r="B13" i="1"/>
  <c r="A14" i="1"/>
  <c r="A12" i="1"/>
  <c r="B12" i="1"/>
  <c r="C12" i="1"/>
  <c r="E5" i="1"/>
  <c r="E2" i="1"/>
  <c r="C17" i="7" a="1"/>
  <c r="C17" i="7" s="1"/>
  <c r="C18" i="7" s="1"/>
  <c r="C16" i="7"/>
  <c r="C15" i="7"/>
  <c r="C11" i="7"/>
  <c r="C13" i="7" s="1"/>
  <c r="C14" i="7" s="1"/>
  <c r="C16" i="6"/>
  <c r="C15" i="6"/>
  <c r="C11" i="6"/>
  <c r="C13" i="6" s="1"/>
  <c r="C14" i="6" s="1"/>
  <c r="C7" i="6"/>
  <c r="C17" i="6" s="1" a="1"/>
  <c r="C17" i="6" s="1"/>
  <c r="C18" i="6" s="1"/>
  <c r="E68" i="2"/>
  <c r="C12" i="7" l="1"/>
  <c r="C12" i="6"/>
</calcChain>
</file>

<file path=xl/sharedStrings.xml><?xml version="1.0" encoding="utf-8"?>
<sst xmlns="http://schemas.openxmlformats.org/spreadsheetml/2006/main" count="387" uniqueCount="160">
  <si>
    <t>Method X</t>
  </si>
  <si>
    <t>Method Y</t>
  </si>
  <si>
    <t>Method Z</t>
  </si>
  <si>
    <t>Anova: Single Factor</t>
  </si>
  <si>
    <t>SUMMARY</t>
  </si>
  <si>
    <t>Groups</t>
  </si>
  <si>
    <t>Count</t>
  </si>
  <si>
    <t>Sum</t>
  </si>
  <si>
    <t>Average</t>
  </si>
  <si>
    <t>Variance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</si>
  <si>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</si>
  <si>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</si>
  <si>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</si>
  <si>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</si>
  <si>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</si>
  <si>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</si>
  <si>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</si>
  <si>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</si>
  <si>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</si>
  <si>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</si>
  <si>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Total</t>
  </si>
  <si>
    <t>Jittery Joe</t>
  </si>
  <si>
    <t>Caffeine Carl</t>
  </si>
  <si>
    <t>Muriel Bristol's</t>
  </si>
  <si>
    <t>One factor ANOVA</t>
  </si>
  <si>
    <t xml:space="preserve"> </t>
  </si>
  <si>
    <t>Mean</t>
  </si>
  <si>
    <t>n</t>
  </si>
  <si>
    <t>Std. Dev</t>
  </si>
  <si>
    <t>ANOVA table</t>
  </si>
  <si>
    <t>Source</t>
  </si>
  <si>
    <t xml:space="preserve">   df</t>
  </si>
  <si>
    <t xml:space="preserve">   p-value</t>
  </si>
  <si>
    <t>Treatment</t>
  </si>
  <si>
    <t>Error</t>
  </si>
  <si>
    <t>Tukey simultaneous comparison t-values (d.f. = 195)</t>
  </si>
  <si>
    <t xml:space="preserve">               critical values for experimentwise error rate:</t>
  </si>
  <si>
    <t>p-values for pairwise t-tests</t>
  </si>
  <si>
    <r>
      <t>Post hoc</t>
    </r>
    <r>
      <rPr>
        <sz val="11"/>
        <color theme="1"/>
        <rFont val="Calibri"/>
        <family val="2"/>
      </rPr>
      <t xml:space="preserve"> analysis</t>
    </r>
  </si>
  <si>
    <r>
      <t xml:space="preserve">Except where otherwise noted, </t>
    </r>
    <r>
      <rPr>
        <b/>
        <i/>
        <sz val="14"/>
        <color theme="1"/>
        <rFont val="Calibri Bold"/>
      </rPr>
      <t xml:space="preserve">Clear-Sighted Statistics </t>
    </r>
    <r>
      <rPr>
        <b/>
        <sz val="14"/>
        <color theme="1"/>
        <rFont val="Calibri Bold"/>
      </rPr>
      <t xml:space="preserve">is licensed under </t>
    </r>
  </si>
  <si>
    <t xml:space="preserve">a Creative Commons License. You are free to share derivatives of this work for </t>
  </si>
  <si>
    <t>non-commercial purposes only. Please attribute this work to Edward Volchok.</t>
  </si>
  <si>
    <t>Statistical Power for a One-Way ANOVA Test</t>
  </si>
  <si>
    <r>
      <t xml:space="preserve">Enter the vales in the cells in </t>
    </r>
    <r>
      <rPr>
        <b/>
        <sz val="12"/>
        <color rgb="FFFF0000"/>
        <rFont val="Calibri"/>
        <family val="2"/>
      </rPr>
      <t>RED</t>
    </r>
    <r>
      <rPr>
        <b/>
        <sz val="12"/>
        <color theme="1"/>
        <rFont val="Calibri"/>
        <family val="2"/>
      </rPr>
      <t xml:space="preserve"> cells.</t>
    </r>
  </si>
  <si>
    <t>Use Excel's Paste Special ==&gt; Value command to paste this data</t>
  </si>
  <si>
    <t>Level of Significance, α</t>
  </si>
  <si>
    <t>User entered</t>
  </si>
  <si>
    <t>SS Between Groups, (SSB)</t>
  </si>
  <si>
    <t>User entered from ANOVA table</t>
  </si>
  <si>
    <t>Mean Square  Within Groups, (MSW)</t>
  </si>
  <si>
    <t>Eta- Squared</t>
  </si>
  <si>
    <t>Lambda, λ</t>
  </si>
  <si>
    <t>=C5/C6</t>
  </si>
  <si>
    <t>&lt;0.010</t>
  </si>
  <si>
    <t>Negligible</t>
  </si>
  <si>
    <t>df1</t>
  </si>
  <si>
    <t>User entered from ANOVA table, (k - 1)</t>
  </si>
  <si>
    <t>Small</t>
  </si>
  <si>
    <t>df2</t>
  </si>
  <si>
    <t>User entered from ANOA table, (n -  k)</t>
  </si>
  <si>
    <t>Medium</t>
  </si>
  <si>
    <t>Total (SS Total)</t>
  </si>
  <si>
    <t>Large</t>
  </si>
  <si>
    <t>Effect Size (Eta-Squared, η2)</t>
  </si>
  <si>
    <t>=SSB/Total (C5/C10)</t>
  </si>
  <si>
    <t>Interpretation of η2 Effect Size</t>
  </si>
  <si>
    <r>
      <t xml:space="preserve">Cohen's </t>
    </r>
    <r>
      <rPr>
        <b/>
        <i/>
        <sz val="12"/>
        <color theme="1"/>
        <rFont val="Calibri"/>
        <family val="2"/>
      </rPr>
      <t>f</t>
    </r>
  </si>
  <si>
    <t>=SQRT(C11/(1-C11))</t>
  </si>
  <si>
    <t>&lt;0.10</t>
  </si>
  <si>
    <r>
      <t xml:space="preserve">Interpretation of Cohen's </t>
    </r>
    <r>
      <rPr>
        <b/>
        <i/>
        <sz val="12"/>
        <color theme="1"/>
        <rFont val="Calibri"/>
        <family val="2"/>
      </rPr>
      <t>f</t>
    </r>
    <r>
      <rPr>
        <b/>
        <sz val="12"/>
        <color theme="1"/>
        <rFont val="Calibri"/>
        <family val="2"/>
      </rPr>
      <t xml:space="preserve"> Effect Size</t>
    </r>
  </si>
  <si>
    <t>e</t>
  </si>
  <si>
    <t>=EXP(1)</t>
  </si>
  <si>
    <t>CV for F</t>
  </si>
  <si>
    <t>=F.INV.RT(C4,C8,C9))</t>
  </si>
  <si>
    <r>
      <rPr>
        <b/>
        <i/>
        <sz val="12"/>
        <color theme="1"/>
        <rFont val="Calibri"/>
        <family val="2"/>
      </rPr>
      <t>Post Hoc</t>
    </r>
    <r>
      <rPr>
        <b/>
        <sz val="12"/>
        <color theme="1"/>
        <rFont val="Calibri"/>
        <family val="2"/>
      </rPr>
      <t xml:space="preserve"> Statistical Power</t>
    </r>
  </si>
  <si>
    <t>P(Type II or β Error)</t>
  </si>
  <si>
    <t>=1-C12</t>
  </si>
  <si>
    <t>Eta-Squared ES Thresholds</t>
  </si>
  <si>
    <t>&lt;0.010: Negligible</t>
  </si>
  <si>
    <t>0.010: Small</t>
  </si>
  <si>
    <t>0.059: Medium</t>
  </si>
  <si>
    <t>0.138: Large</t>
  </si>
  <si>
    <t>Cohen's f Thresholds</t>
  </si>
  <si>
    <t>&lt;0.10: Negligible</t>
  </si>
  <si>
    <t>0.10: Small</t>
  </si>
  <si>
    <t>0.25: Medium</t>
  </si>
  <si>
    <t>0.40: Large</t>
  </si>
  <si>
    <t>alpha</t>
  </si>
  <si>
    <t>=COUNT(A1:C11)</t>
  </si>
  <si>
    <t>df num.</t>
  </si>
  <si>
    <t>df den.</t>
  </si>
  <si>
    <t>=k - 1</t>
  </si>
  <si>
    <t>=n - k</t>
  </si>
  <si>
    <t>CV F</t>
  </si>
  <si>
    <t>=F.INV.RT(0.05,2,25)</t>
  </si>
  <si>
    <t>SD, s</t>
  </si>
  <si>
    <t>H1:</t>
  </si>
  <si>
    <t>Not all of the treatment pairs are equal</t>
  </si>
  <si>
    <t>H0:</t>
  </si>
  <si>
    <t>Reject the null hypothesis is F is greater than 3.39</t>
  </si>
  <si>
    <t>p-value:</t>
  </si>
  <si>
    <t>μΧ = μΥ = μΖ</t>
  </si>
  <si>
    <t>=F.DIST.RT(I22,E3,E4)</t>
  </si>
  <si>
    <t>TOTAL</t>
  </si>
  <si>
    <t>X</t>
  </si>
  <si>
    <t>---</t>
  </si>
  <si>
    <t>--- </t>
  </si>
  <si>
    <r>
      <t xml:space="preserve">X - </t>
    </r>
    <r>
      <rPr>
        <b/>
        <sz val="12"/>
        <color theme="1"/>
        <rFont val="Calibri"/>
        <family val="2"/>
        <scheme val="minor"/>
      </rPr>
      <t>X̅</t>
    </r>
    <r>
      <rPr>
        <b/>
        <vertAlign val="subscript"/>
        <sz val="12"/>
        <color theme="1"/>
        <rFont val="Calibri"/>
        <family val="2"/>
        <scheme val="minor"/>
      </rPr>
      <t>G</t>
    </r>
    <r>
      <rPr>
        <b/>
        <sz val="12"/>
        <color theme="1"/>
        <rFont val="Calibri"/>
        <family val="2"/>
        <scheme val="minor"/>
      </rPr>
      <t xml:space="preserve"> (52.607)</t>
    </r>
  </si>
  <si>
    <t>Total =</t>
  </si>
  <si>
    <t>SSE =</t>
  </si>
  <si>
    <t>SSB (Total - SSE) =</t>
  </si>
  <si>
    <t>Mean Squares</t>
  </si>
  <si>
    <t>Between Groups: Total – SSW</t>
  </si>
  <si>
    <t>Within Groups: Σ(Χ - X̅Τ)2</t>
  </si>
  <si>
    <t>Total: Σ(Χ - X̅G)2</t>
  </si>
  <si>
    <t>ANOVA By Hand</t>
  </si>
  <si>
    <t>Alpha</t>
  </si>
  <si>
    <t>At least one pair of the treatment means are not equal</t>
  </si>
  <si>
    <t>μJ = μC = μM</t>
  </si>
  <si>
    <t>MSWB/MSW</t>
  </si>
  <si>
    <t>SSW/df</t>
  </si>
  <si>
    <t>SSB/df</t>
  </si>
  <si>
    <t xml:space="preserve"> Σ(Χ - X̅G)2</t>
  </si>
  <si>
    <t>Total - SSW</t>
  </si>
  <si>
    <t xml:space="preserve"> Σ(Χ - X̅Τ)2</t>
  </si>
  <si>
    <t>n - 1</t>
  </si>
  <si>
    <t>k - 1</t>
  </si>
  <si>
    <t>n - k</t>
  </si>
  <si>
    <t>Formula for LSD Confidence Intervals</t>
  </si>
  <si>
    <t>Repeat this analysis for each of the treatment pairs.</t>
  </si>
  <si>
    <t>=IF(AND(B13&lt;0,B14&gt;0),"No Difference","Difference")</t>
  </si>
  <si>
    <t>Decision:</t>
  </si>
  <si>
    <t>=B6+B12</t>
  </si>
  <si>
    <t>Upper Confidence Limit (UCL):</t>
  </si>
  <si>
    <t>=B6-B12</t>
  </si>
  <si>
    <t>Lower Confidence Limit (LCL):</t>
  </si>
  <si>
    <t>=(SQRT(B9*((1/B10)+(1/B11))))*B7</t>
  </si>
  <si>
    <t>t(SQRT(MSE(1/n1+1/n2)):</t>
  </si>
  <si>
    <t>User Entered</t>
  </si>
  <si>
    <t>n2:</t>
  </si>
  <si>
    <t>n1:</t>
  </si>
  <si>
    <t>MSE (MS-Within Groups):</t>
  </si>
  <si>
    <t>df for MSE (MS-Within Groups):</t>
  </si>
  <si>
    <t>=T.INV(1-B3,B8)</t>
  </si>
  <si>
    <t>Critical Value for t:</t>
  </si>
  <si>
    <t>=B4-B5</t>
  </si>
  <si>
    <t>Difference:</t>
  </si>
  <si>
    <t>Mean 2:</t>
  </si>
  <si>
    <t>Mean 1:</t>
  </si>
  <si>
    <t>Level of Significance, α:</t>
  </si>
  <si>
    <r>
      <t xml:space="preserve">Enter data in the </t>
    </r>
    <r>
      <rPr>
        <b/>
        <sz val="10"/>
        <color rgb="FFFF0000"/>
        <rFont val="Arial"/>
        <family val="2"/>
      </rPr>
      <t>RED</t>
    </r>
    <r>
      <rPr>
        <b/>
        <sz val="10"/>
        <color theme="1"/>
        <rFont val="Arial"/>
        <family val="2"/>
      </rPr>
      <t xml:space="preserve"> cells.</t>
    </r>
  </si>
  <si>
    <t>Post Hoc Analysis Using Least Significant Difference Confidence Intervals</t>
  </si>
  <si>
    <r>
      <t xml:space="preserve">Effect Size (Cohen's </t>
    </r>
    <r>
      <rPr>
        <b/>
        <i/>
        <sz val="12"/>
        <color theme="1"/>
        <rFont val="Calibri"/>
        <family val="2"/>
      </rPr>
      <t>f</t>
    </r>
    <r>
      <rPr>
        <b/>
        <sz val="12"/>
        <color theme="1"/>
        <rFont val="Calibri"/>
        <family val="2"/>
      </rPr>
      <t xml:space="preserve">) </t>
    </r>
  </si>
  <si>
    <t>Caffeine Carl &amp; Muriel Bristol</t>
  </si>
  <si>
    <t>Jittery Joe &amp; Muriel Bristol</t>
  </si>
  <si>
    <t>Jittery Joe and Caffeine Carl</t>
  </si>
  <si>
    <t>Eta-Squared</t>
  </si>
  <si>
    <r>
      <t xml:space="preserve">Cohen's </t>
    </r>
    <r>
      <rPr>
        <i/>
        <sz val="12"/>
        <color theme="1"/>
        <rFont val="Calibri"/>
        <family val="2"/>
      </rPr>
      <t>f</t>
    </r>
  </si>
  <si>
    <t>Note:</t>
  </si>
  <si>
    <r>
      <t xml:space="preserve">Cohen's </t>
    </r>
    <r>
      <rPr>
        <b/>
        <i/>
        <sz val="12"/>
        <color rgb="FFFF0000"/>
        <rFont val="Calibri"/>
        <family val="2"/>
      </rPr>
      <t>f</t>
    </r>
    <r>
      <rPr>
        <b/>
        <sz val="12"/>
        <color rgb="FFFF0000"/>
        <rFont val="Calibri"/>
        <family val="2"/>
      </rPr>
      <t xml:space="preserve"> ES is required by G*Power &amp; Statistical Kingdom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</si>
</sst>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00"/>
    <numFmt numFmtId="165" formatCode="&quot;$&quot;#,##0"/>
    <numFmt numFmtId="166" formatCode=";;;"/>
    <numFmt numFmtId="167" formatCode="#,##0.0\ ;\-#,##0.0\ "/>
    <numFmt numFmtId="168" formatCode="#,##0.00\ ;\-#,##0.00\ "/>
    <numFmt numFmtId="169" formatCode=".0000"/>
    <numFmt numFmtId="170" formatCode="#,##0.000\ ;\-#,##0.000\ "/>
    <numFmt numFmtId="171" formatCode="0.00\ "/>
    <numFmt numFmtId="172" formatCode="#,##0.000"/>
    <numFmt numFmtId="173" formatCode="0.0000"/>
    <numFmt numFmtId="174" formatCode="0.0"/>
    <numFmt numFmtId="175" formatCode="#,##0.0000"/>
  </numFmts>
  <fonts count="25"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 Light"/>
      <family val="1"/>
      <scheme val="major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i/>
      <sz val="11"/>
      <color theme="1"/>
      <name val="Calibri"/>
      <family val="2"/>
    </font>
    <font>
      <b/>
      <sz val="14"/>
      <color theme="1"/>
      <name val="Calibri Bold"/>
    </font>
    <font>
      <b/>
      <i/>
      <sz val="14"/>
      <color theme="1"/>
      <name val="Calibri Bold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FF2600"/>
      <name val="Calibri"/>
      <family val="2"/>
    </font>
    <font>
      <b/>
      <i/>
      <sz val="12"/>
      <color theme="1"/>
      <name val="Calibri"/>
      <family val="2"/>
    </font>
    <font>
      <b/>
      <i/>
      <u/>
      <sz val="12"/>
      <color theme="1"/>
      <name val="Calibri"/>
      <family val="2"/>
    </font>
    <font>
      <b/>
      <i/>
      <sz val="12"/>
      <color rgb="FFFF0000"/>
      <name val="Calibri"/>
      <family val="2"/>
    </font>
    <font>
      <sz val="12"/>
      <color theme="1"/>
      <name val="Calibri Light"/>
      <family val="2"/>
      <scheme val="major"/>
    </font>
    <font>
      <b/>
      <sz val="12"/>
      <color rgb="FF000000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 style="thin">
        <color theme="1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Fill="1" applyBorder="1" applyAlignment="1"/>
    <xf numFmtId="0" fontId="0" fillId="0" borderId="1" xfId="0" applyFill="1" applyBorder="1" applyAlignment="1"/>
    <xf numFmtId="0" fontId="5" fillId="0" borderId="2" xfId="0" applyFont="1" applyFill="1" applyBorder="1" applyAlignment="1">
      <alignment horizontal="center"/>
    </xf>
    <xf numFmtId="2" fontId="0" fillId="0" borderId="0" xfId="0" applyNumberFormat="1"/>
    <xf numFmtId="164" fontId="0" fillId="0" borderId="0" xfId="0" applyNumberFormat="1"/>
    <xf numFmtId="0" fontId="3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165" fontId="0" fillId="0" borderId="0" xfId="0" applyNumberFormat="1"/>
    <xf numFmtId="165" fontId="2" fillId="0" borderId="0" xfId="0" applyNumberFormat="1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9" fillId="0" borderId="3" xfId="0" applyFont="1" applyBorder="1" applyAlignment="1">
      <alignment horizontal="right"/>
    </xf>
    <xf numFmtId="166" fontId="7" fillId="0" borderId="0" xfId="0" applyNumberFormat="1" applyFont="1"/>
    <xf numFmtId="167" fontId="9" fillId="0" borderId="3" xfId="0" applyNumberFormat="1" applyFont="1" applyBorder="1" applyAlignment="1">
      <alignment horizontal="right"/>
    </xf>
    <xf numFmtId="167" fontId="7" fillId="0" borderId="0" xfId="0" applyNumberFormat="1" applyFont="1"/>
    <xf numFmtId="1" fontId="9" fillId="0" borderId="3" xfId="0" applyNumberFormat="1" applyFont="1" applyBorder="1" applyAlignment="1">
      <alignment horizontal="right"/>
    </xf>
    <xf numFmtId="1" fontId="7" fillId="0" borderId="0" xfId="0" applyNumberFormat="1" applyFont="1"/>
    <xf numFmtId="168" fontId="9" fillId="0" borderId="3" xfId="0" applyNumberFormat="1" applyFont="1" applyBorder="1" applyAlignment="1">
      <alignment horizontal="right"/>
    </xf>
    <xf numFmtId="168" fontId="7" fillId="0" borderId="0" xfId="0" applyNumberFormat="1" applyFont="1"/>
    <xf numFmtId="167" fontId="7" fillId="0" borderId="4" xfId="0" applyNumberFormat="1" applyFont="1" applyBorder="1"/>
    <xf numFmtId="1" fontId="7" fillId="0" borderId="4" xfId="0" applyNumberFormat="1" applyFont="1" applyBorder="1"/>
    <xf numFmtId="168" fontId="7" fillId="0" borderId="4" xfId="0" applyNumberFormat="1" applyFont="1" applyBorder="1"/>
    <xf numFmtId="0" fontId="7" fillId="0" borderId="4" xfId="0" applyFont="1" applyBorder="1"/>
    <xf numFmtId="0" fontId="9" fillId="0" borderId="3" xfId="0" applyFont="1" applyBorder="1" applyAlignment="1">
      <alignment horizontal="center"/>
    </xf>
    <xf numFmtId="169" fontId="7" fillId="2" borderId="0" xfId="0" applyNumberFormat="1" applyFont="1" applyFill="1"/>
    <xf numFmtId="170" fontId="7" fillId="0" borderId="0" xfId="0" applyNumberFormat="1" applyFont="1"/>
    <xf numFmtId="170" fontId="9" fillId="0" borderId="3" xfId="0" applyNumberFormat="1" applyFont="1" applyBorder="1" applyAlignment="1">
      <alignment horizontal="right"/>
    </xf>
    <xf numFmtId="2" fontId="7" fillId="0" borderId="0" xfId="0" applyNumberFormat="1" applyFont="1"/>
    <xf numFmtId="2" fontId="9" fillId="0" borderId="3" xfId="0" applyNumberFormat="1" applyFont="1" applyBorder="1" applyAlignment="1">
      <alignment horizontal="right"/>
    </xf>
    <xf numFmtId="170" fontId="7" fillId="0" borderId="4" xfId="0" applyNumberFormat="1" applyFont="1" applyBorder="1"/>
    <xf numFmtId="2" fontId="7" fillId="0" borderId="4" xfId="0" applyNumberFormat="1" applyFont="1" applyBorder="1"/>
    <xf numFmtId="0" fontId="7" fillId="0" borderId="0" xfId="0" applyNumberFormat="1" applyFont="1" applyAlignment="1">
      <alignment horizontal="right"/>
    </xf>
    <xf numFmtId="167" fontId="7" fillId="0" borderId="0" xfId="0" applyNumberFormat="1" applyFont="1" applyAlignment="1">
      <alignment horizontal="right"/>
    </xf>
    <xf numFmtId="0" fontId="7" fillId="0" borderId="5" xfId="0" applyFont="1" applyBorder="1" applyAlignment="1">
      <alignment horizontal="right"/>
    </xf>
    <xf numFmtId="171" fontId="7" fillId="0" borderId="5" xfId="0" applyNumberFormat="1" applyFont="1" applyBorder="1" applyAlignment="1">
      <alignment horizontal="right"/>
    </xf>
    <xf numFmtId="171" fontId="7" fillId="4" borderId="5" xfId="0" applyNumberFormat="1" applyFont="1" applyFill="1" applyBorder="1" applyAlignment="1">
      <alignment horizontal="right"/>
    </xf>
    <xf numFmtId="0" fontId="7" fillId="0" borderId="0" xfId="0" applyFont="1" applyAlignment="1">
      <alignment horizontal="left" indent="2"/>
    </xf>
    <xf numFmtId="2" fontId="7" fillId="3" borderId="0" xfId="0" applyNumberFormat="1" applyFont="1" applyFill="1"/>
    <xf numFmtId="2" fontId="7" fillId="4" borderId="0" xfId="0" applyNumberFormat="1" applyFont="1" applyFill="1"/>
    <xf numFmtId="0" fontId="7" fillId="0" borderId="0" xfId="0" applyFont="1" applyFill="1" applyAlignment="1">
      <alignment horizontal="left" indent="2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7" fillId="0" borderId="0" xfId="0" applyNumberFormat="1" applyFont="1" applyFill="1" applyAlignment="1">
      <alignment horizontal="right"/>
    </xf>
    <xf numFmtId="167" fontId="7" fillId="0" borderId="0" xfId="0" applyNumberFormat="1" applyFont="1" applyFill="1" applyAlignment="1">
      <alignment horizontal="right"/>
    </xf>
    <xf numFmtId="0" fontId="7" fillId="0" borderId="5" xfId="0" applyFont="1" applyFill="1" applyBorder="1" applyAlignment="1">
      <alignment horizontal="right"/>
    </xf>
    <xf numFmtId="169" fontId="7" fillId="0" borderId="5" xfId="0" applyNumberFormat="1" applyFont="1" applyFill="1" applyBorder="1" applyAlignment="1">
      <alignment horizontal="right"/>
    </xf>
    <xf numFmtId="169" fontId="7" fillId="2" borderId="5" xfId="0" applyNumberFormat="1" applyFont="1" applyFill="1" applyBorder="1" applyAlignment="1">
      <alignment horizontal="right"/>
    </xf>
    <xf numFmtId="0" fontId="9" fillId="0" borderId="0" xfId="0" applyFont="1"/>
    <xf numFmtId="0" fontId="10" fillId="0" borderId="6" xfId="0" applyFont="1" applyBorder="1" applyAlignment="1" applyProtection="1">
      <alignment horizontal="center"/>
      <protection hidden="1"/>
    </xf>
    <xf numFmtId="0" fontId="10" fillId="0" borderId="7" xfId="0" applyFont="1" applyBorder="1" applyAlignment="1" applyProtection="1">
      <alignment horizontal="center" vertical="center"/>
      <protection hidden="1"/>
    </xf>
    <xf numFmtId="0" fontId="0" fillId="0" borderId="7" xfId="0" applyBorder="1"/>
    <xf numFmtId="0" fontId="0" fillId="0" borderId="8" xfId="0" applyBorder="1"/>
    <xf numFmtId="0" fontId="3" fillId="0" borderId="0" xfId="0" applyFont="1"/>
    <xf numFmtId="0" fontId="3" fillId="0" borderId="0" xfId="0" applyFont="1" applyAlignment="1">
      <alignment horizontal="left"/>
    </xf>
    <xf numFmtId="0" fontId="14" fillId="0" borderId="0" xfId="0" applyFont="1"/>
    <xf numFmtId="2" fontId="3" fillId="0" borderId="0" xfId="0" applyNumberFormat="1" applyFont="1"/>
    <xf numFmtId="0" fontId="3" fillId="0" borderId="0" xfId="0" applyFont="1" applyAlignment="1">
      <alignment horizontal="right"/>
    </xf>
    <xf numFmtId="2" fontId="14" fillId="0" borderId="9" xfId="0" applyNumberFormat="1" applyFont="1" applyBorder="1" applyProtection="1">
      <protection locked="0"/>
    </xf>
    <xf numFmtId="172" fontId="13" fillId="0" borderId="9" xfId="0" applyNumberFormat="1" applyFont="1" applyBorder="1" applyProtection="1">
      <protection locked="0"/>
    </xf>
    <xf numFmtId="173" fontId="3" fillId="0" borderId="10" xfId="0" applyNumberFormat="1" applyFont="1" applyBorder="1" applyProtection="1">
      <protection locked="0"/>
    </xf>
    <xf numFmtId="0" fontId="3" fillId="0" borderId="0" xfId="0" quotePrefix="1" applyFont="1"/>
    <xf numFmtId="0" fontId="0" fillId="0" borderId="0" xfId="0" applyAlignment="1">
      <alignment horizontal="right"/>
    </xf>
    <xf numFmtId="0" fontId="14" fillId="0" borderId="9" xfId="0" applyFont="1" applyBorder="1" applyProtection="1">
      <protection locked="0"/>
    </xf>
    <xf numFmtId="172" fontId="14" fillId="0" borderId="11" xfId="0" applyNumberFormat="1" applyFont="1" applyBorder="1" applyProtection="1">
      <protection locked="0"/>
    </xf>
    <xf numFmtId="173" fontId="3" fillId="0" borderId="12" xfId="0" applyNumberFormat="1" applyFont="1" applyBorder="1"/>
    <xf numFmtId="0" fontId="3" fillId="0" borderId="12" xfId="0" applyFont="1" applyBorder="1" applyAlignment="1">
      <alignment horizontal="center"/>
    </xf>
    <xf numFmtId="173" fontId="3" fillId="0" borderId="13" xfId="0" applyNumberFormat="1" applyFont="1" applyBorder="1" applyAlignment="1">
      <alignment horizontal="right"/>
    </xf>
    <xf numFmtId="0" fontId="3" fillId="0" borderId="13" xfId="0" applyFont="1" applyBorder="1" applyAlignment="1">
      <alignment horizontal="center"/>
    </xf>
    <xf numFmtId="173" fontId="3" fillId="0" borderId="13" xfId="0" applyNumberFormat="1" applyFont="1" applyBorder="1"/>
    <xf numFmtId="2" fontId="3" fillId="0" borderId="12" xfId="0" applyNumberFormat="1" applyFont="1" applyBorder="1"/>
    <xf numFmtId="10" fontId="3" fillId="0" borderId="12" xfId="0" applyNumberFormat="1" applyFont="1" applyBorder="1"/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indent="6"/>
    </xf>
    <xf numFmtId="0" fontId="13" fillId="0" borderId="0" xfId="0" applyFont="1"/>
    <xf numFmtId="0" fontId="18" fillId="0" borderId="0" xfId="0" applyFont="1" applyAlignment="1">
      <alignment horizontal="right"/>
    </xf>
    <xf numFmtId="0" fontId="0" fillId="0" borderId="0" xfId="0" quotePrefix="1"/>
    <xf numFmtId="0" fontId="0" fillId="0" borderId="5" xfId="0" applyBorder="1"/>
    <xf numFmtId="1" fontId="0" fillId="0" borderId="0" xfId="0" applyNumberFormat="1"/>
    <xf numFmtId="10" fontId="0" fillId="0" borderId="0" xfId="0" applyNumberFormat="1"/>
    <xf numFmtId="0" fontId="1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 wrapText="1"/>
    </xf>
    <xf numFmtId="0" fontId="21" fillId="0" borderId="5" xfId="0" applyFont="1" applyBorder="1" applyAlignment="1">
      <alignment horizontal="right" vertical="center"/>
    </xf>
    <xf numFmtId="2" fontId="0" fillId="0" borderId="5" xfId="0" applyNumberFormat="1" applyBorder="1"/>
    <xf numFmtId="2" fontId="1" fillId="0" borderId="5" xfId="0" applyNumberFormat="1" applyFont="1" applyBorder="1" applyAlignment="1">
      <alignment horizontal="right" vertical="center" wrapText="1"/>
    </xf>
    <xf numFmtId="0" fontId="13" fillId="0" borderId="0" xfId="0" applyFont="1" applyAlignment="1">
      <alignment horizontal="right"/>
    </xf>
    <xf numFmtId="2" fontId="13" fillId="0" borderId="0" xfId="0" applyNumberFormat="1" applyFont="1"/>
    <xf numFmtId="164" fontId="0" fillId="0" borderId="5" xfId="0" applyNumberFormat="1" applyBorder="1"/>
    <xf numFmtId="0" fontId="0" fillId="0" borderId="0" xfId="0" applyAlignment="1">
      <alignment horizontal="left"/>
    </xf>
    <xf numFmtId="0" fontId="0" fillId="0" borderId="5" xfId="0" applyBorder="1" applyAlignment="1">
      <alignment horizontal="center"/>
    </xf>
    <xf numFmtId="0" fontId="0" fillId="5" borderId="16" xfId="0" applyFill="1" applyBorder="1"/>
    <xf numFmtId="0" fontId="3" fillId="5" borderId="1" xfId="0" applyFont="1" applyFill="1" applyBorder="1"/>
    <xf numFmtId="0" fontId="0" fillId="5" borderId="18" xfId="0" applyFill="1" applyBorder="1"/>
    <xf numFmtId="0" fontId="0" fillId="5" borderId="19" xfId="0" applyFill="1" applyBorder="1"/>
    <xf numFmtId="0" fontId="3" fillId="5" borderId="0" xfId="0" applyFont="1" applyFill="1"/>
    <xf numFmtId="0" fontId="3" fillId="5" borderId="20" xfId="0" applyFont="1" applyFill="1" applyBorder="1" applyAlignment="1">
      <alignment horizontal="right"/>
    </xf>
    <xf numFmtId="0" fontId="3" fillId="5" borderId="20" xfId="0" applyFont="1" applyFill="1" applyBorder="1" applyAlignment="1">
      <alignment horizontal="left"/>
    </xf>
    <xf numFmtId="0" fontId="0" fillId="0" borderId="16" xfId="0" applyBorder="1"/>
    <xf numFmtId="0" fontId="3" fillId="0" borderId="1" xfId="0" applyFont="1" applyBorder="1"/>
    <xf numFmtId="0" fontId="13" fillId="0" borderId="14" xfId="0" applyFont="1" applyBorder="1"/>
    <xf numFmtId="0" fontId="3" fillId="0" borderId="19" xfId="0" quotePrefix="1" applyFont="1" applyBorder="1"/>
    <xf numFmtId="0" fontId="22" fillId="0" borderId="16" xfId="0" applyFont="1" applyBorder="1"/>
    <xf numFmtId="0" fontId="22" fillId="0" borderId="18" xfId="0" applyFont="1" applyBorder="1" applyAlignment="1">
      <alignment horizontal="right"/>
    </xf>
    <xf numFmtId="164" fontId="3" fillId="0" borderId="19" xfId="0" applyNumberFormat="1" applyFont="1" applyBorder="1"/>
    <xf numFmtId="0" fontId="3" fillId="0" borderId="20" xfId="0" applyFont="1" applyBorder="1" applyAlignment="1">
      <alignment horizontal="right"/>
    </xf>
    <xf numFmtId="164" fontId="3" fillId="0" borderId="21" xfId="0" applyNumberFormat="1" applyFont="1" applyBorder="1"/>
    <xf numFmtId="0" fontId="3" fillId="0" borderId="22" xfId="0" applyFont="1" applyBorder="1" applyAlignment="1">
      <alignment horizontal="right"/>
    </xf>
    <xf numFmtId="164" fontId="3" fillId="0" borderId="12" xfId="0" applyNumberFormat="1" applyFont="1" applyBorder="1"/>
    <xf numFmtId="0" fontId="13" fillId="0" borderId="19" xfId="0" applyFont="1" applyBorder="1"/>
    <xf numFmtId="1" fontId="13" fillId="0" borderId="9" xfId="0" applyNumberFormat="1" applyFont="1" applyBorder="1" applyProtection="1">
      <protection locked="0"/>
    </xf>
    <xf numFmtId="174" fontId="13" fillId="0" borderId="20" xfId="0" applyNumberFormat="1" applyFont="1" applyBorder="1" applyAlignment="1">
      <alignment horizontal="right"/>
    </xf>
    <xf numFmtId="0" fontId="13" fillId="0" borderId="9" xfId="0" applyFont="1" applyBorder="1" applyProtection="1">
      <protection locked="0"/>
    </xf>
    <xf numFmtId="0" fontId="13" fillId="0" borderId="20" xfId="0" applyFont="1" applyBorder="1" applyAlignment="1">
      <alignment horizontal="right"/>
    </xf>
    <xf numFmtId="0" fontId="13" fillId="0" borderId="23" xfId="0" applyFont="1" applyBorder="1" applyProtection="1">
      <protection locked="0"/>
    </xf>
    <xf numFmtId="164" fontId="3" fillId="0" borderId="5" xfId="0" applyNumberFormat="1" applyFont="1" applyBorder="1"/>
    <xf numFmtId="175" fontId="3" fillId="0" borderId="24" xfId="0" applyNumberFormat="1" applyFont="1" applyBorder="1"/>
    <xf numFmtId="0" fontId="0" fillId="0" borderId="19" xfId="0" applyBorder="1"/>
    <xf numFmtId="0" fontId="23" fillId="0" borderId="20" xfId="0" applyFont="1" applyBorder="1"/>
    <xf numFmtId="0" fontId="0" fillId="0" borderId="21" xfId="0" applyBorder="1"/>
    <xf numFmtId="0" fontId="0" fillId="0" borderId="15" xfId="0" applyBorder="1"/>
    <xf numFmtId="0" fontId="23" fillId="0" borderId="22" xfId="0" applyFont="1" applyBorder="1"/>
    <xf numFmtId="0" fontId="13" fillId="0" borderId="9" xfId="0" applyFont="1" applyFill="1" applyBorder="1" applyAlignment="1"/>
    <xf numFmtId="173" fontId="0" fillId="0" borderId="0" xfId="0" applyNumberFormat="1"/>
    <xf numFmtId="0" fontId="0" fillId="0" borderId="5" xfId="0" applyBorder="1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>
                <a:latin typeface="Calibri"/>
                <a:ea typeface="Calibri"/>
                <a:cs typeface="Calibri"/>
              </a:defRPr>
            </a:pPr>
            <a:r>
              <a:rPr lang="en-US"/>
              <a:t>Comparison of Groups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cat>
            <c:strRef>
              <c:f>'MegaStat Output'!$E$5:$E$7</c:f>
              <c:strCache>
                <c:ptCount val="3"/>
                <c:pt idx="0">
                  <c:v>Jittery Joe</c:v>
                </c:pt>
                <c:pt idx="1">
                  <c:v>Caffeine Carl</c:v>
                </c:pt>
                <c:pt idx="2">
                  <c:v>Muriel Bristol's</c:v>
                </c:pt>
              </c:strCache>
            </c:strRef>
          </c:cat>
          <c:val>
            <c:numRef>
              <c:f>'Example 2'!$B$2:$D$2</c:f>
              <c:numCache>
                <c:formatCode>"$"#,##0</c:formatCode>
                <c:ptCount val="3"/>
                <c:pt idx="0">
                  <c:v>1503</c:v>
                </c:pt>
                <c:pt idx="1">
                  <c:v>1755</c:v>
                </c:pt>
                <c:pt idx="2">
                  <c:v>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0E-C446-A333-6C6F65BA6BD4}"/>
            </c:ext>
          </c:extLst>
        </c:ser>
        <c:ser>
          <c:idx val="1"/>
          <c:order val="1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2'!$B$3:$D$3</c:f>
              <c:numCache>
                <c:formatCode>"$"#,##0</c:formatCode>
                <c:ptCount val="3"/>
                <c:pt idx="0">
                  <c:v>1495</c:v>
                </c:pt>
                <c:pt idx="1">
                  <c:v>1655</c:v>
                </c:pt>
                <c:pt idx="2">
                  <c:v>1517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0E-C446-A333-6C6F65BA6BD4}"/>
            </c:ext>
          </c:extLst>
        </c:ser>
        <c:ser>
          <c:idx val="2"/>
          <c:order val="2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2'!$B$4:$D$4</c:f>
              <c:numCache>
                <c:formatCode>"$"#,##0</c:formatCode>
                <c:ptCount val="3"/>
                <c:pt idx="0">
                  <c:v>1565</c:v>
                </c:pt>
                <c:pt idx="1">
                  <c:v>1755</c:v>
                </c:pt>
                <c:pt idx="2">
                  <c:v>1537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E-C446-A333-6C6F65BA6BD4}"/>
            </c:ext>
          </c:extLst>
        </c:ser>
        <c:ser>
          <c:idx val="3"/>
          <c:order val="3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2'!$B$5:$D$5</c:f>
              <c:numCache>
                <c:formatCode>"$"#,##0</c:formatCode>
                <c:ptCount val="3"/>
                <c:pt idx="0">
                  <c:v>1625</c:v>
                </c:pt>
                <c:pt idx="1">
                  <c:v>1525</c:v>
                </c:pt>
                <c:pt idx="2">
                  <c:v>1625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0E-C446-A333-6C6F65BA6BD4}"/>
            </c:ext>
          </c:extLst>
        </c:ser>
        <c:ser>
          <c:idx val="4"/>
          <c:order val="4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2'!$B$6:$D$6</c:f>
              <c:numCache>
                <c:formatCode>"$"#,##0</c:formatCode>
                <c:ptCount val="3"/>
                <c:pt idx="0">
                  <c:v>1495</c:v>
                </c:pt>
                <c:pt idx="1">
                  <c:v>1333</c:v>
                </c:pt>
                <c:pt idx="2">
                  <c:v>1540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0E-C446-A333-6C6F65BA6BD4}"/>
            </c:ext>
          </c:extLst>
        </c:ser>
        <c:ser>
          <c:idx val="5"/>
          <c:order val="5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2'!$B$7:$D$7</c:f>
              <c:numCache>
                <c:formatCode>"$"#,##0</c:formatCode>
                <c:ptCount val="3"/>
                <c:pt idx="0">
                  <c:v>1702</c:v>
                </c:pt>
                <c:pt idx="1">
                  <c:v>1755</c:v>
                </c:pt>
                <c:pt idx="2">
                  <c:v>1602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E0E-C446-A333-6C6F65BA6BD4}"/>
            </c:ext>
          </c:extLst>
        </c:ser>
        <c:ser>
          <c:idx val="6"/>
          <c:order val="6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2'!$B$8:$D$8</c:f>
              <c:numCache>
                <c:formatCode>"$"#,##0</c:formatCode>
                <c:ptCount val="3"/>
                <c:pt idx="0">
                  <c:v>1500</c:v>
                </c:pt>
                <c:pt idx="1">
                  <c:v>1465</c:v>
                </c:pt>
                <c:pt idx="2">
                  <c:v>1574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E0E-C446-A333-6C6F65BA6BD4}"/>
            </c:ext>
          </c:extLst>
        </c:ser>
        <c:ser>
          <c:idx val="7"/>
          <c:order val="7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2'!$B$9:$D$9</c:f>
              <c:numCache>
                <c:formatCode>"$"#,##0</c:formatCode>
                <c:ptCount val="3"/>
                <c:pt idx="0">
                  <c:v>1450</c:v>
                </c:pt>
                <c:pt idx="1">
                  <c:v>1777</c:v>
                </c:pt>
                <c:pt idx="2">
                  <c:v>1595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E-C446-A333-6C6F65BA6BD4}"/>
            </c:ext>
          </c:extLst>
        </c:ser>
        <c:ser>
          <c:idx val="8"/>
          <c:order val="8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2'!$B$10:$D$10</c:f>
              <c:numCache>
                <c:formatCode>"$"#,##0</c:formatCode>
                <c:ptCount val="3"/>
                <c:pt idx="0">
                  <c:v>1325</c:v>
                </c:pt>
                <c:pt idx="1">
                  <c:v>1426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E0E-C446-A333-6C6F65BA6BD4}"/>
            </c:ext>
          </c:extLst>
        </c:ser>
        <c:ser>
          <c:idx val="9"/>
          <c:order val="9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2'!$B$11:$D$11</c:f>
              <c:numCache>
                <c:formatCode>"$"#,##0</c:formatCode>
                <c:ptCount val="3"/>
                <c:pt idx="0">
                  <c:v>1685</c:v>
                </c:pt>
                <c:pt idx="1">
                  <c:v>1553</c:v>
                </c:pt>
                <c:pt idx="2">
                  <c:v>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0E-C446-A333-6C6F65BA6BD4}"/>
            </c:ext>
          </c:extLst>
        </c:ser>
        <c:ser>
          <c:idx val="10"/>
          <c:order val="10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2'!$B$12:$D$12</c:f>
              <c:numCache>
                <c:formatCode>"$"#,##0</c:formatCode>
                <c:ptCount val="3"/>
                <c:pt idx="0">
                  <c:v>1503</c:v>
                </c:pt>
                <c:pt idx="1">
                  <c:v>1495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0E-C446-A333-6C6F65BA6BD4}"/>
            </c:ext>
          </c:extLst>
        </c:ser>
        <c:ser>
          <c:idx val="11"/>
          <c:order val="11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2'!$B$13:$D$13</c:f>
              <c:numCache>
                <c:formatCode>"$"#,##0</c:formatCode>
                <c:ptCount val="3"/>
                <c:pt idx="0">
                  <c:v>1703</c:v>
                </c:pt>
                <c:pt idx="1">
                  <c:v>1475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E0E-C446-A333-6C6F65BA6BD4}"/>
            </c:ext>
          </c:extLst>
        </c:ser>
        <c:ser>
          <c:idx val="12"/>
          <c:order val="12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2'!$B$14:$D$14</c:f>
              <c:numCache>
                <c:formatCode>"$"#,##0</c:formatCode>
                <c:ptCount val="3"/>
                <c:pt idx="0">
                  <c:v>1410</c:v>
                </c:pt>
                <c:pt idx="1">
                  <c:v>1358</c:v>
                </c:pt>
                <c:pt idx="2">
                  <c:v>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E-C446-A333-6C6F65BA6BD4}"/>
            </c:ext>
          </c:extLst>
        </c:ser>
        <c:ser>
          <c:idx val="13"/>
          <c:order val="13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2'!$B$15:$D$15</c:f>
              <c:numCache>
                <c:formatCode>"$"#,##0</c:formatCode>
                <c:ptCount val="3"/>
                <c:pt idx="0">
                  <c:v>1502</c:v>
                </c:pt>
                <c:pt idx="1">
                  <c:v>1420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E0E-C446-A333-6C6F65BA6BD4}"/>
            </c:ext>
          </c:extLst>
        </c:ser>
        <c:ser>
          <c:idx val="14"/>
          <c:order val="14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2'!$B$16:$D$16</c:f>
              <c:numCache>
                <c:formatCode>"$"#,##0</c:formatCode>
                <c:ptCount val="3"/>
                <c:pt idx="0">
                  <c:v>1455</c:v>
                </c:pt>
                <c:pt idx="1">
                  <c:v>1423</c:v>
                </c:pt>
                <c:pt idx="2">
                  <c:v>1543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0E-C446-A333-6C6F65BA6BD4}"/>
            </c:ext>
          </c:extLst>
        </c:ser>
        <c:ser>
          <c:idx val="15"/>
          <c:order val="15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2'!$B$17:$D$17</c:f>
              <c:numCache>
                <c:formatCode>"$"#,##0</c:formatCode>
                <c:ptCount val="3"/>
                <c:pt idx="0">
                  <c:v>1399</c:v>
                </c:pt>
                <c:pt idx="1">
                  <c:v>1335</c:v>
                </c:pt>
                <c:pt idx="2">
                  <c:v>1518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E0E-C446-A333-6C6F65BA6BD4}"/>
            </c:ext>
          </c:extLst>
        </c:ser>
        <c:ser>
          <c:idx val="16"/>
          <c:order val="16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2'!$B$18:$D$18</c:f>
              <c:numCache>
                <c:formatCode>"$"#,##0</c:formatCode>
                <c:ptCount val="3"/>
                <c:pt idx="0">
                  <c:v>1503</c:v>
                </c:pt>
                <c:pt idx="1">
                  <c:v>1301</c:v>
                </c:pt>
                <c:pt idx="2">
                  <c:v>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E-C446-A333-6C6F65BA6BD4}"/>
            </c:ext>
          </c:extLst>
        </c:ser>
        <c:ser>
          <c:idx val="17"/>
          <c:order val="17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2'!$B$19:$D$19</c:f>
              <c:numCache>
                <c:formatCode>"$"#,##0</c:formatCode>
                <c:ptCount val="3"/>
                <c:pt idx="0">
                  <c:v>1498</c:v>
                </c:pt>
                <c:pt idx="1">
                  <c:v>1525</c:v>
                </c:pt>
                <c:pt idx="2">
                  <c:v>1524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0E-C446-A333-6C6F65BA6BD4}"/>
            </c:ext>
          </c:extLst>
        </c:ser>
        <c:ser>
          <c:idx val="18"/>
          <c:order val="18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2'!$B$20:$D$20</c:f>
              <c:numCache>
                <c:formatCode>"$"#,##0</c:formatCode>
                <c:ptCount val="3"/>
                <c:pt idx="0">
                  <c:v>1586</c:v>
                </c:pt>
                <c:pt idx="1">
                  <c:v>1333</c:v>
                </c:pt>
                <c:pt idx="2">
                  <c:v>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AE0E-C446-A333-6C6F65BA6BD4}"/>
            </c:ext>
          </c:extLst>
        </c:ser>
        <c:ser>
          <c:idx val="19"/>
          <c:order val="19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2'!$B$21:$D$21</c:f>
              <c:numCache>
                <c:formatCode>"$"#,##0</c:formatCode>
                <c:ptCount val="3"/>
                <c:pt idx="0">
                  <c:v>1550</c:v>
                </c:pt>
                <c:pt idx="1">
                  <c:v>1775</c:v>
                </c:pt>
                <c:pt idx="2">
                  <c:v>1573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AE0E-C446-A333-6C6F65BA6BD4}"/>
            </c:ext>
          </c:extLst>
        </c:ser>
        <c:ser>
          <c:idx val="20"/>
          <c:order val="20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2'!$B$22:$D$22</c:f>
              <c:numCache>
                <c:formatCode>"$"#,##0</c:formatCode>
                <c:ptCount val="3"/>
                <c:pt idx="0">
                  <c:v>1398</c:v>
                </c:pt>
                <c:pt idx="1">
                  <c:v>1777</c:v>
                </c:pt>
                <c:pt idx="2">
                  <c:v>1752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AE0E-C446-A333-6C6F65BA6BD4}"/>
            </c:ext>
          </c:extLst>
        </c:ser>
        <c:ser>
          <c:idx val="21"/>
          <c:order val="21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2'!$B$23:$D$23</c:f>
              <c:numCache>
                <c:formatCode>"$"#,##0</c:formatCode>
                <c:ptCount val="3"/>
                <c:pt idx="0">
                  <c:v>1402</c:v>
                </c:pt>
                <c:pt idx="1">
                  <c:v>1495</c:v>
                </c:pt>
                <c:pt idx="2">
                  <c:v>1620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E0E-C446-A333-6C6F65BA6BD4}"/>
            </c:ext>
          </c:extLst>
        </c:ser>
        <c:ser>
          <c:idx val="22"/>
          <c:order val="22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2'!$B$24:$D$24</c:f>
              <c:numCache>
                <c:formatCode>"$"#,##0</c:formatCode>
                <c:ptCount val="3"/>
                <c:pt idx="0">
                  <c:v>1650</c:v>
                </c:pt>
                <c:pt idx="1">
                  <c:v>1335</c:v>
                </c:pt>
                <c:pt idx="2">
                  <c:v>1525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AE0E-C446-A333-6C6F65BA6BD4}"/>
            </c:ext>
          </c:extLst>
        </c:ser>
        <c:ser>
          <c:idx val="23"/>
          <c:order val="23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2'!$B$25:$D$25</c:f>
              <c:numCache>
                <c:formatCode>"$"#,##0</c:formatCode>
                <c:ptCount val="3"/>
                <c:pt idx="0">
                  <c:v>1455</c:v>
                </c:pt>
                <c:pt idx="1">
                  <c:v>1459</c:v>
                </c:pt>
                <c:pt idx="2">
                  <c:v>1519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E0E-C446-A333-6C6F65BA6BD4}"/>
            </c:ext>
          </c:extLst>
        </c:ser>
        <c:ser>
          <c:idx val="24"/>
          <c:order val="24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2'!$B$26:$D$26</c:f>
              <c:numCache>
                <c:formatCode>"$"#,##0</c:formatCode>
                <c:ptCount val="3"/>
                <c:pt idx="0">
                  <c:v>1565</c:v>
                </c:pt>
                <c:pt idx="1">
                  <c:v>1403</c:v>
                </c:pt>
                <c:pt idx="2">
                  <c:v>1612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E0E-C446-A333-6C6F65BA6BD4}"/>
            </c:ext>
          </c:extLst>
        </c:ser>
        <c:ser>
          <c:idx val="25"/>
          <c:order val="25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2'!$B$27:$D$27</c:f>
              <c:numCache>
                <c:formatCode>"$"#,##0</c:formatCode>
                <c:ptCount val="3"/>
                <c:pt idx="0">
                  <c:v>1503</c:v>
                </c:pt>
                <c:pt idx="1">
                  <c:v>1425</c:v>
                </c:pt>
                <c:pt idx="2">
                  <c:v>1567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AE0E-C446-A333-6C6F65BA6BD4}"/>
            </c:ext>
          </c:extLst>
        </c:ser>
        <c:ser>
          <c:idx val="26"/>
          <c:order val="26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2'!$B$28:$D$28</c:f>
              <c:numCache>
                <c:formatCode>"$"#,##0</c:formatCode>
                <c:ptCount val="3"/>
                <c:pt idx="0">
                  <c:v>1575</c:v>
                </c:pt>
                <c:pt idx="1">
                  <c:v>1436</c:v>
                </c:pt>
                <c:pt idx="2">
                  <c:v>1618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AE0E-C446-A333-6C6F65BA6BD4}"/>
            </c:ext>
          </c:extLst>
        </c:ser>
        <c:ser>
          <c:idx val="27"/>
          <c:order val="27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2'!$B$29:$D$29</c:f>
              <c:numCache>
                <c:formatCode>"$"#,##0</c:formatCode>
                <c:ptCount val="3"/>
                <c:pt idx="0">
                  <c:v>1425</c:v>
                </c:pt>
                <c:pt idx="1">
                  <c:v>1354</c:v>
                </c:pt>
                <c:pt idx="2">
                  <c:v>1608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AE0E-C446-A333-6C6F65BA6BD4}"/>
            </c:ext>
          </c:extLst>
        </c:ser>
        <c:ser>
          <c:idx val="28"/>
          <c:order val="28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2'!$B$30:$D$30</c:f>
              <c:numCache>
                <c:formatCode>"$"#,##0</c:formatCode>
                <c:ptCount val="3"/>
                <c:pt idx="0">
                  <c:v>1552</c:v>
                </c:pt>
                <c:pt idx="1">
                  <c:v>1402</c:v>
                </c:pt>
                <c:pt idx="2">
                  <c:v>1715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AE0E-C446-A333-6C6F65BA6BD4}"/>
            </c:ext>
          </c:extLst>
        </c:ser>
        <c:ser>
          <c:idx val="29"/>
          <c:order val="29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2'!$B$31:$D$31</c:f>
              <c:numCache>
                <c:formatCode>"$"#,##0</c:formatCode>
                <c:ptCount val="3"/>
                <c:pt idx="0">
                  <c:v>1547</c:v>
                </c:pt>
                <c:pt idx="1">
                  <c:v>1485</c:v>
                </c:pt>
                <c:pt idx="2">
                  <c:v>1578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AE0E-C446-A333-6C6F65BA6BD4}"/>
            </c:ext>
          </c:extLst>
        </c:ser>
        <c:ser>
          <c:idx val="30"/>
          <c:order val="30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2'!$B$32:$D$32</c:f>
              <c:numCache>
                <c:formatCode>"$"#,##0</c:formatCode>
                <c:ptCount val="3"/>
                <c:pt idx="0">
                  <c:v>1386</c:v>
                </c:pt>
                <c:pt idx="1">
                  <c:v>1726</c:v>
                </c:pt>
                <c:pt idx="2">
                  <c:v>1604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AE0E-C446-A333-6C6F65BA6BD4}"/>
            </c:ext>
          </c:extLst>
        </c:ser>
        <c:ser>
          <c:idx val="31"/>
          <c:order val="31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2'!$B$33:$D$33</c:f>
              <c:numCache>
                <c:formatCode>"$"#,##0</c:formatCode>
                <c:ptCount val="3"/>
                <c:pt idx="0">
                  <c:v>1235</c:v>
                </c:pt>
                <c:pt idx="1">
                  <c:v>1595</c:v>
                </c:pt>
                <c:pt idx="2">
                  <c:v>1632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AE0E-C446-A333-6C6F65BA6BD4}"/>
            </c:ext>
          </c:extLst>
        </c:ser>
        <c:ser>
          <c:idx val="32"/>
          <c:order val="32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2'!$B$34:$D$34</c:f>
              <c:numCache>
                <c:formatCode>"$"#,##0</c:formatCode>
                <c:ptCount val="3"/>
                <c:pt idx="0">
                  <c:v>1799</c:v>
                </c:pt>
                <c:pt idx="1">
                  <c:v>1279</c:v>
                </c:pt>
                <c:pt idx="2">
                  <c:v>1600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AE0E-C446-A333-6C6F65BA6BD4}"/>
            </c:ext>
          </c:extLst>
        </c:ser>
        <c:ser>
          <c:idx val="33"/>
          <c:order val="33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2'!$B$35:$D$35</c:f>
              <c:numCache>
                <c:formatCode>"$"#,##0</c:formatCode>
                <c:ptCount val="3"/>
                <c:pt idx="0">
                  <c:v>1250</c:v>
                </c:pt>
                <c:pt idx="1">
                  <c:v>1675</c:v>
                </c:pt>
                <c:pt idx="2">
                  <c:v>1603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AE0E-C446-A333-6C6F65BA6BD4}"/>
            </c:ext>
          </c:extLst>
        </c:ser>
        <c:ser>
          <c:idx val="34"/>
          <c:order val="34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2'!$B$36:$D$36</c:f>
              <c:numCache>
                <c:formatCode>"$"#,##0</c:formatCode>
                <c:ptCount val="3"/>
                <c:pt idx="0">
                  <c:v>1497</c:v>
                </c:pt>
                <c:pt idx="1">
                  <c:v>1411</c:v>
                </c:pt>
                <c:pt idx="2">
                  <c:v>1595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AE0E-C446-A333-6C6F65BA6BD4}"/>
            </c:ext>
          </c:extLst>
        </c:ser>
        <c:ser>
          <c:idx val="35"/>
          <c:order val="35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2'!$B$37:$D$37</c:f>
              <c:numCache>
                <c:formatCode>"$"#,##0</c:formatCode>
                <c:ptCount val="3"/>
                <c:pt idx="0">
                  <c:v>1498</c:v>
                </c:pt>
                <c:pt idx="1">
                  <c:v>1428</c:v>
                </c:pt>
                <c:pt idx="2">
                  <c:v>1592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AE0E-C446-A333-6C6F65BA6BD4}"/>
            </c:ext>
          </c:extLst>
        </c:ser>
        <c:ser>
          <c:idx val="36"/>
          <c:order val="36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2'!$B$38:$D$38</c:f>
              <c:numCache>
                <c:formatCode>"$"#,##0</c:formatCode>
                <c:ptCount val="3"/>
                <c:pt idx="0">
                  <c:v>1475</c:v>
                </c:pt>
                <c:pt idx="1">
                  <c:v>1802</c:v>
                </c:pt>
                <c:pt idx="2">
                  <c:v>1575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AE0E-C446-A333-6C6F65BA6BD4}"/>
            </c:ext>
          </c:extLst>
        </c:ser>
        <c:ser>
          <c:idx val="37"/>
          <c:order val="37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2'!$B$39:$D$39</c:f>
              <c:numCache>
                <c:formatCode>"$"#,##0</c:formatCode>
                <c:ptCount val="3"/>
                <c:pt idx="0">
                  <c:v>1445</c:v>
                </c:pt>
                <c:pt idx="1">
                  <c:v>1565</c:v>
                </c:pt>
                <c:pt idx="2">
                  <c:v>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AE0E-C446-A333-6C6F65BA6BD4}"/>
            </c:ext>
          </c:extLst>
        </c:ser>
        <c:ser>
          <c:idx val="38"/>
          <c:order val="38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2'!$B$40:$D$40</c:f>
              <c:numCache>
                <c:formatCode>"$"#,##0</c:formatCode>
                <c:ptCount val="3"/>
                <c:pt idx="0">
                  <c:v>1359</c:v>
                </c:pt>
                <c:pt idx="1">
                  <c:v>1795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AE0E-C446-A333-6C6F65BA6BD4}"/>
            </c:ext>
          </c:extLst>
        </c:ser>
        <c:ser>
          <c:idx val="39"/>
          <c:order val="39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2'!$B$41:$D$41</c:f>
              <c:numCache>
                <c:formatCode>"$"#,##0</c:formatCode>
                <c:ptCount val="3"/>
                <c:pt idx="0">
                  <c:v>1403</c:v>
                </c:pt>
                <c:pt idx="1">
                  <c:v>1875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AE0E-C446-A333-6C6F65BA6BD4}"/>
            </c:ext>
          </c:extLst>
        </c:ser>
        <c:ser>
          <c:idx val="40"/>
          <c:order val="40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2'!$B$42:$D$42</c:f>
              <c:numCache>
                <c:formatCode>"$"#,##0</c:formatCode>
                <c:ptCount val="3"/>
                <c:pt idx="0">
                  <c:v>1402</c:v>
                </c:pt>
                <c:pt idx="1">
                  <c:v>1875</c:v>
                </c:pt>
                <c:pt idx="2">
                  <c:v>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AE0E-C446-A333-6C6F65BA6BD4}"/>
            </c:ext>
          </c:extLst>
        </c:ser>
        <c:ser>
          <c:idx val="41"/>
          <c:order val="41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2'!$B$43:$D$43</c:f>
              <c:numCache>
                <c:formatCode>"$"#,##0</c:formatCode>
                <c:ptCount val="3"/>
                <c:pt idx="0">
                  <c:v>1566</c:v>
                </c:pt>
                <c:pt idx="1">
                  <c:v>1755</c:v>
                </c:pt>
                <c:pt idx="2">
                  <c:v>1616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AE0E-C446-A333-6C6F65BA6BD4}"/>
            </c:ext>
          </c:extLst>
        </c:ser>
        <c:ser>
          <c:idx val="42"/>
          <c:order val="42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2'!$B$44:$D$44</c:f>
              <c:numCache>
                <c:formatCode>"$"#,##0</c:formatCode>
                <c:ptCount val="3"/>
                <c:pt idx="0">
                  <c:v>1450</c:v>
                </c:pt>
                <c:pt idx="1">
                  <c:v>1685</c:v>
                </c:pt>
                <c:pt idx="2">
                  <c:v>1539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AE0E-C446-A333-6C6F65BA6BD4}"/>
            </c:ext>
          </c:extLst>
        </c:ser>
        <c:ser>
          <c:idx val="43"/>
          <c:order val="43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2'!$B$45:$D$45</c:f>
              <c:numCache>
                <c:formatCode>"$"#,##0</c:formatCode>
                <c:ptCount val="3"/>
                <c:pt idx="0">
                  <c:v>1027</c:v>
                </c:pt>
                <c:pt idx="1">
                  <c:v>1324</c:v>
                </c:pt>
                <c:pt idx="2">
                  <c:v>1632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AE0E-C446-A333-6C6F65BA6BD4}"/>
            </c:ext>
          </c:extLst>
        </c:ser>
        <c:ser>
          <c:idx val="44"/>
          <c:order val="44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2'!$B$46:$D$46</c:f>
              <c:numCache>
                <c:formatCode>"$"#,##0</c:formatCode>
                <c:ptCount val="3"/>
                <c:pt idx="0">
                  <c:v>1345</c:v>
                </c:pt>
                <c:pt idx="1">
                  <c:v>1322</c:v>
                </c:pt>
                <c:pt idx="2">
                  <c:v>1552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AE0E-C446-A333-6C6F65BA6BD4}"/>
            </c:ext>
          </c:extLst>
        </c:ser>
        <c:ser>
          <c:idx val="45"/>
          <c:order val="45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2'!$B$47:$D$47</c:f>
              <c:numCache>
                <c:formatCode>"$"#,##0</c:formatCode>
                <c:ptCount val="3"/>
                <c:pt idx="0">
                  <c:v>1551</c:v>
                </c:pt>
                <c:pt idx="1">
                  <c:v>1625</c:v>
                </c:pt>
                <c:pt idx="2">
                  <c:v>1558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AE0E-C446-A333-6C6F65BA6BD4}"/>
            </c:ext>
          </c:extLst>
        </c:ser>
        <c:ser>
          <c:idx val="46"/>
          <c:order val="46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2'!$B$48:$D$48</c:f>
              <c:numCache>
                <c:formatCode>"$"#,##0</c:formatCode>
                <c:ptCount val="3"/>
                <c:pt idx="0">
                  <c:v>1498</c:v>
                </c:pt>
                <c:pt idx="1">
                  <c:v>1355</c:v>
                </c:pt>
                <c:pt idx="2">
                  <c:v>1574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AE0E-C446-A333-6C6F65BA6BD4}"/>
            </c:ext>
          </c:extLst>
        </c:ser>
        <c:ser>
          <c:idx val="47"/>
          <c:order val="47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2'!$B$49:$D$49</c:f>
              <c:numCache>
                <c:formatCode>"$"#,##0</c:formatCode>
                <c:ptCount val="3"/>
                <c:pt idx="0">
                  <c:v>1602</c:v>
                </c:pt>
                <c:pt idx="1">
                  <c:v>1358</c:v>
                </c:pt>
                <c:pt idx="2">
                  <c:v>1525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AE0E-C446-A333-6C6F65BA6BD4}"/>
            </c:ext>
          </c:extLst>
        </c:ser>
        <c:ser>
          <c:idx val="48"/>
          <c:order val="48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2'!$B$50:$D$50</c:f>
              <c:numCache>
                <c:formatCode>"$"#,##0</c:formatCode>
                <c:ptCount val="3"/>
                <c:pt idx="0">
                  <c:v>1598</c:v>
                </c:pt>
                <c:pt idx="1">
                  <c:v>1315</c:v>
                </c:pt>
                <c:pt idx="2">
                  <c:v>1539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AE0E-C446-A333-6C6F65BA6BD4}"/>
            </c:ext>
          </c:extLst>
        </c:ser>
        <c:ser>
          <c:idx val="49"/>
          <c:order val="49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2'!$B$51:$D$51</c:f>
              <c:numCache>
                <c:formatCode>"$"#,##0</c:formatCode>
                <c:ptCount val="3"/>
                <c:pt idx="0">
                  <c:v>1402</c:v>
                </c:pt>
                <c:pt idx="1">
                  <c:v>1495</c:v>
                </c:pt>
                <c:pt idx="2">
                  <c:v>1552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AE0E-C446-A333-6C6F65BA6BD4}"/>
            </c:ext>
          </c:extLst>
        </c:ser>
        <c:ser>
          <c:idx val="50"/>
          <c:order val="50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2'!$B$52:$D$52</c:f>
              <c:numCache>
                <c:formatCode>"$"#,##0</c:formatCode>
                <c:ptCount val="3"/>
                <c:pt idx="0">
                  <c:v>1545</c:v>
                </c:pt>
                <c:pt idx="1">
                  <c:v>1375</c:v>
                </c:pt>
                <c:pt idx="2">
                  <c:v>1560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AE0E-C446-A333-6C6F65BA6BD4}"/>
            </c:ext>
          </c:extLst>
        </c:ser>
        <c:ser>
          <c:idx val="51"/>
          <c:order val="51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2'!$B$53:$D$53</c:f>
              <c:numCache>
                <c:formatCode>"$"#,##0</c:formatCode>
                <c:ptCount val="3"/>
                <c:pt idx="0">
                  <c:v>1552</c:v>
                </c:pt>
                <c:pt idx="1">
                  <c:v>1695</c:v>
                </c:pt>
                <c:pt idx="2">
                  <c:v>1622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AE0E-C446-A333-6C6F65BA6BD4}"/>
            </c:ext>
          </c:extLst>
        </c:ser>
        <c:ser>
          <c:idx val="52"/>
          <c:order val="52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2'!$B$54:$D$54</c:f>
              <c:numCache>
                <c:formatCode>"$"#,##0</c:formatCode>
                <c:ptCount val="3"/>
                <c:pt idx="0">
                  <c:v>1648</c:v>
                </c:pt>
                <c:pt idx="1">
                  <c:v>1350</c:v>
                </c:pt>
                <c:pt idx="2">
                  <c:v>1709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AE0E-C446-A333-6C6F65BA6BD4}"/>
            </c:ext>
          </c:extLst>
        </c:ser>
        <c:ser>
          <c:idx val="53"/>
          <c:order val="53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2'!$B$55:$D$55</c:f>
              <c:numCache>
                <c:formatCode>"$"#,##0</c:formatCode>
                <c:ptCount val="3"/>
                <c:pt idx="0">
                  <c:v>1703</c:v>
                </c:pt>
                <c:pt idx="1">
                  <c:v>1375</c:v>
                </c:pt>
                <c:pt idx="2">
                  <c:v>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AE0E-C446-A333-6C6F65BA6BD4}"/>
            </c:ext>
          </c:extLst>
        </c:ser>
        <c:ser>
          <c:idx val="54"/>
          <c:order val="54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2'!$B$56:$D$56</c:f>
              <c:numCache>
                <c:formatCode>"$"#,##0</c:formatCode>
                <c:ptCount val="3"/>
                <c:pt idx="0">
                  <c:v>1755</c:v>
                </c:pt>
                <c:pt idx="1">
                  <c:v>1785</c:v>
                </c:pt>
                <c:pt idx="2">
                  <c:v>1620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AE0E-C446-A333-6C6F65BA6BD4}"/>
            </c:ext>
          </c:extLst>
        </c:ser>
        <c:ser>
          <c:idx val="55"/>
          <c:order val="55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2'!$B$57:$D$57</c:f>
              <c:numCache>
                <c:formatCode>"$"#,##0</c:formatCode>
                <c:ptCount val="3"/>
                <c:pt idx="0">
                  <c:v>1545</c:v>
                </c:pt>
                <c:pt idx="1">
                  <c:v>1350</c:v>
                </c:pt>
                <c:pt idx="2">
                  <c:v>1563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AE0E-C446-A333-6C6F65BA6BD4}"/>
            </c:ext>
          </c:extLst>
        </c:ser>
        <c:ser>
          <c:idx val="56"/>
          <c:order val="56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2'!$B$58:$D$58</c:f>
              <c:numCache>
                <c:formatCode>"$"#,##0</c:formatCode>
                <c:ptCount val="3"/>
                <c:pt idx="0">
                  <c:v>1550</c:v>
                </c:pt>
                <c:pt idx="1">
                  <c:v>1288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AE0E-C446-A333-6C6F65BA6BD4}"/>
            </c:ext>
          </c:extLst>
        </c:ser>
        <c:ser>
          <c:idx val="57"/>
          <c:order val="57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2'!$B$59:$D$59</c:f>
              <c:numCache>
                <c:formatCode>"$"#,##0</c:formatCode>
                <c:ptCount val="3"/>
                <c:pt idx="0">
                  <c:v>1553</c:v>
                </c:pt>
                <c:pt idx="1">
                  <c:v>1325</c:v>
                </c:pt>
                <c:pt idx="2">
                  <c:v>1555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AE0E-C446-A333-6C6F65BA6BD4}"/>
            </c:ext>
          </c:extLst>
        </c:ser>
        <c:ser>
          <c:idx val="58"/>
          <c:order val="58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2'!$B$60:$D$60</c:f>
              <c:numCache>
                <c:formatCode>"$"#,##0</c:formatCode>
                <c:ptCount val="3"/>
                <c:pt idx="0">
                  <c:v>1535</c:v>
                </c:pt>
                <c:pt idx="1">
                  <c:v>1810</c:v>
                </c:pt>
                <c:pt idx="2">
                  <c:v>1711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AE0E-C446-A333-6C6F65BA6BD4}"/>
            </c:ext>
          </c:extLst>
        </c:ser>
        <c:ser>
          <c:idx val="59"/>
          <c:order val="59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2'!$B$61:$D$61</c:f>
              <c:numCache>
                <c:formatCode>"$"#,##0</c:formatCode>
                <c:ptCount val="3"/>
                <c:pt idx="0">
                  <c:v>1553</c:v>
                </c:pt>
                <c:pt idx="1">
                  <c:v>1320</c:v>
                </c:pt>
                <c:pt idx="2">
                  <c:v>1535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AE0E-C446-A333-6C6F65BA6BD4}"/>
            </c:ext>
          </c:extLst>
        </c:ser>
        <c:ser>
          <c:idx val="60"/>
          <c:order val="60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2'!$B$62:$D$62</c:f>
              <c:numCache>
                <c:formatCode>"$"#,##0</c:formatCode>
                <c:ptCount val="3"/>
                <c:pt idx="0">
                  <c:v>1549</c:v>
                </c:pt>
                <c:pt idx="1">
                  <c:v>1333</c:v>
                </c:pt>
                <c:pt idx="2">
                  <c:v>1575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AE0E-C446-A333-6C6F65BA6BD4}"/>
            </c:ext>
          </c:extLst>
        </c:ser>
        <c:ser>
          <c:idx val="61"/>
          <c:order val="61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2'!$B$63:$D$63</c:f>
              <c:numCache>
                <c:formatCode>"$"#,##0</c:formatCode>
                <c:ptCount val="3"/>
                <c:pt idx="0">
                  <c:v>1402</c:v>
                </c:pt>
                <c:pt idx="1">
                  <c:v>1325</c:v>
                </c:pt>
                <c:pt idx="2">
                  <c:v>1535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AE0E-C446-A333-6C6F65BA6BD4}"/>
            </c:ext>
          </c:extLst>
        </c:ser>
        <c:ser>
          <c:idx val="62"/>
          <c:order val="62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2'!$B$64:$D$64</c:f>
              <c:numCache>
                <c:formatCode>"$"#,##0</c:formatCode>
                <c:ptCount val="3"/>
                <c:pt idx="0">
                  <c:v>1555</c:v>
                </c:pt>
                <c:pt idx="1">
                  <c:v>1322</c:v>
                </c:pt>
                <c:pt idx="2">
                  <c:v>1565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AE0E-C446-A333-6C6F65BA6BD4}"/>
            </c:ext>
          </c:extLst>
        </c:ser>
        <c:ser>
          <c:idx val="63"/>
          <c:order val="63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2'!$B$65:$D$65</c:f>
              <c:numCache>
                <c:formatCode>"$"#,##0</c:formatCode>
                <c:ptCount val="3"/>
                <c:pt idx="0">
                  <c:v>1501</c:v>
                </c:pt>
                <c:pt idx="1">
                  <c:v>1455</c:v>
                </c:pt>
                <c:pt idx="2">
                  <c:v>1540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AE0E-C446-A333-6C6F65BA6BD4}"/>
            </c:ext>
          </c:extLst>
        </c:ser>
        <c:ser>
          <c:idx val="64"/>
          <c:order val="64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2'!$B$66:$D$66</c:f>
              <c:numCache>
                <c:formatCode>"$"#,##0</c:formatCode>
                <c:ptCount val="3"/>
                <c:pt idx="0">
                  <c:v>1543</c:v>
                </c:pt>
                <c:pt idx="1">
                  <c:v>1350</c:v>
                </c:pt>
                <c:pt idx="2">
                  <c:v>1535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AE0E-C446-A333-6C6F65BA6BD4}"/>
            </c:ext>
          </c:extLst>
        </c:ser>
        <c:ser>
          <c:idx val="65"/>
          <c:order val="65"/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000000"/>
              </a:solidFill>
              <a:ln w="6350">
                <a:noFill/>
              </a:ln>
            </c:spPr>
          </c:marker>
          <c:val>
            <c:numRef>
              <c:f>'Example 2'!$B$67:$D$67</c:f>
              <c:numCache>
                <c:formatCode>"$"#,##0</c:formatCode>
                <c:ptCount val="3"/>
                <c:pt idx="0">
                  <c:v>1558</c:v>
                </c:pt>
                <c:pt idx="1">
                  <c:v>1550</c:v>
                </c:pt>
                <c:pt idx="2">
                  <c:v>1550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AE0E-C446-A333-6C6F65BA6BD4}"/>
            </c:ext>
          </c:extLst>
        </c:ser>
        <c:ser>
          <c:idx val="66"/>
          <c:order val="66"/>
          <c:spPr>
            <a:ln w="19050">
              <a:noFill/>
            </a:ln>
          </c:spPr>
          <c:marker>
            <c:symbol val="dash"/>
            <c:size val="8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'MegaStat Output'!$B$5:$B$7</c:f>
              <c:numCache>
                <c:formatCode>#,##0.0\ ;\-#,##0.0\ </c:formatCode>
                <c:ptCount val="3"/>
                <c:pt idx="0">
                  <c:v>1505.469696969697</c:v>
                </c:pt>
                <c:pt idx="1">
                  <c:v>1504.2121212121212</c:v>
                </c:pt>
                <c:pt idx="2">
                  <c:v>1576.5151515151515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AE0E-C446-A333-6C6F65BA6BD4}"/>
            </c:ext>
          </c:extLst>
        </c:ser>
        <c:ser>
          <c:idx val="67"/>
          <c:order val="67"/>
          <c:spPr>
            <a:ln w="3175">
              <a:solidFill>
                <a:srgbClr val="010000"/>
              </a:solidFill>
              <a:prstDash val="sysDash"/>
            </a:ln>
          </c:spPr>
          <c:marker>
            <c:symbol val="none"/>
          </c:marker>
          <c:val>
            <c:numRef>
              <c:f>'MegaStat Output'!$A$5:$A$7</c:f>
              <c:numCache>
                <c:formatCode>;;;</c:formatCode>
                <c:ptCount val="3"/>
                <c:pt idx="0">
                  <c:v>1528.7323232323233</c:v>
                </c:pt>
                <c:pt idx="1">
                  <c:v>1528.7323232323233</c:v>
                </c:pt>
                <c:pt idx="2">
                  <c:v>1528.7323232323233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AE0E-C446-A333-6C6F65BA6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0909263"/>
        <c:axId val="1781006127"/>
      </c:lineChart>
      <c:catAx>
        <c:axId val="1780909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81006127"/>
        <c:crossesAt val="0"/>
        <c:auto val="1"/>
        <c:lblAlgn val="ctr"/>
        <c:lblOffset val="100"/>
        <c:noMultiLvlLbl val="0"/>
      </c:catAx>
      <c:valAx>
        <c:axId val="1781006127"/>
        <c:scaling>
          <c:orientation val="minMax"/>
          <c:min val="1000"/>
        </c:scaling>
        <c:delete val="0"/>
        <c:axPos val="l"/>
        <c:numFmt formatCode="#,##0.0\ ;\-#,##0.0" sourceLinked="0"/>
        <c:majorTickMark val="cross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1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809092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sz="1100" b="0" i="0"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hyperlink" Target="https://creativecommons.org/licenses/by/4.0/" TargetMode="External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68</xdr:row>
      <xdr:rowOff>12700</xdr:rowOff>
    </xdr:from>
    <xdr:to>
      <xdr:col>10</xdr:col>
      <xdr:colOff>25400</xdr:colOff>
      <xdr:row>91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597CF1-10A8-FE4F-8DB5-24256218E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2900" y="13995400"/>
          <a:ext cx="5524500" cy="4699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23</xdr:row>
      <xdr:rowOff>165100</xdr:rowOff>
    </xdr:from>
    <xdr:to>
      <xdr:col>11</xdr:col>
      <xdr:colOff>50800</xdr:colOff>
      <xdr:row>49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750AF6-00DF-154C-BBA2-2ACF1781F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43300" y="5118100"/>
          <a:ext cx="5511800" cy="5156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25400</xdr:colOff>
      <xdr:row>17</xdr:row>
      <xdr:rowOff>63500</xdr:rowOff>
    </xdr:from>
    <xdr:ext cx="5194300" cy="1155700"/>
    <xdr:pic>
      <xdr:nvPicPr>
        <xdr:cNvPr id="2" name="Picture 1">
          <a:extLst>
            <a:ext uri="{FF2B5EF4-FFF2-40B4-BE49-F238E27FC236}">
              <a16:creationId xmlns:a16="http://schemas.microsoft.com/office/drawing/2014/main" id="{D99C70E1-8C79-4743-98DD-E69300DF4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" y="3517900"/>
          <a:ext cx="5194300" cy="11557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25400</xdr:colOff>
      <xdr:row>17</xdr:row>
      <xdr:rowOff>63500</xdr:rowOff>
    </xdr:from>
    <xdr:ext cx="5194300" cy="1155700"/>
    <xdr:pic>
      <xdr:nvPicPr>
        <xdr:cNvPr id="2" name="Picture 1">
          <a:extLst>
            <a:ext uri="{FF2B5EF4-FFF2-40B4-BE49-F238E27FC236}">
              <a16:creationId xmlns:a16="http://schemas.microsoft.com/office/drawing/2014/main" id="{7E41BA6C-39AA-7B41-9112-A0D9618AD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" y="3594100"/>
          <a:ext cx="5194300" cy="115570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25400</xdr:colOff>
      <xdr:row>17</xdr:row>
      <xdr:rowOff>63500</xdr:rowOff>
    </xdr:from>
    <xdr:ext cx="5194300" cy="1155700"/>
    <xdr:pic>
      <xdr:nvPicPr>
        <xdr:cNvPr id="2" name="Picture 1">
          <a:extLst>
            <a:ext uri="{FF2B5EF4-FFF2-40B4-BE49-F238E27FC236}">
              <a16:creationId xmlns:a16="http://schemas.microsoft.com/office/drawing/2014/main" id="{FAE9337C-3909-F14B-9B45-34451FAE2B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" y="3594100"/>
          <a:ext cx="5194300" cy="115570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36</xdr:row>
      <xdr:rowOff>0</xdr:rowOff>
    </xdr:from>
    <xdr:to>
      <xdr:col>5</xdr:col>
      <xdr:colOff>533400</xdr:colOff>
      <xdr:row>52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4E64F1-F316-2847-9B11-32105D7AC5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1625600</xdr:colOff>
      <xdr:row>4</xdr:row>
      <xdr:rowOff>0</xdr:rowOff>
    </xdr:from>
    <xdr:to>
      <xdr:col>0</xdr:col>
      <xdr:colOff>4457700</xdr:colOff>
      <xdr:row>7</xdr:row>
      <xdr:rowOff>0</xdr:rowOff>
    </xdr:to>
    <xdr:grpSp>
      <xdr:nvGrpSpPr>
        <xdr:cNvPr id="2" name="Gro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252D5-B011-F24D-AE0E-42B9F67AEAF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1625600" y="927100"/>
          <a:ext cx="2832100" cy="609600"/>
          <a:chOff x="0" y="0"/>
          <a:chExt cx="2653636" cy="609600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1FDDC208-7068-2A4A-A920-E894C2175CD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0"/>
            <a:ext cx="607695" cy="609600"/>
          </a:xfrm>
          <a:prstGeom prst="rect">
            <a:avLst/>
          </a:prstGeom>
        </xdr:spPr>
      </xdr:pic>
      <xdr:pic>
        <xdr:nvPicPr>
          <xdr:cNvPr id="4" name="Picture 3">
            <a:extLst>
              <a:ext uri="{FF2B5EF4-FFF2-40B4-BE49-F238E27FC236}">
                <a16:creationId xmlns:a16="http://schemas.microsoft.com/office/drawing/2014/main" id="{504A0DB6-508E-BC49-88EC-9CEEE221446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364087" y="0"/>
            <a:ext cx="609600" cy="609600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62666ABF-DAFE-0746-B5E6-ABF553C195F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684139" y="3048"/>
            <a:ext cx="603504" cy="603504"/>
          </a:xfrm>
          <a:prstGeom prst="rect">
            <a:avLst/>
          </a:prstGeom>
        </xdr:spPr>
      </xdr:pic>
      <xdr:pic>
        <xdr:nvPicPr>
          <xdr:cNvPr id="6" name="Picture 5">
            <a:extLst>
              <a:ext uri="{FF2B5EF4-FFF2-40B4-BE49-F238E27FC236}">
                <a16:creationId xmlns:a16="http://schemas.microsoft.com/office/drawing/2014/main" id="{17529EFE-6E26-ED42-BD10-34B333D24FA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2050132" y="3048"/>
            <a:ext cx="603504" cy="603504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6_ANOVA_Power_PostHo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wer for One-Way ANOVA"/>
      <sheetName val="License"/>
    </sheetNames>
    <sheetDataSet>
      <sheetData sheetId="0">
        <row r="4">
          <cell r="C4">
            <v>0.05</v>
          </cell>
        </row>
        <row r="7">
          <cell r="C7">
            <v>1.3907611309446724</v>
          </cell>
        </row>
        <row r="8">
          <cell r="C8">
            <v>2</v>
          </cell>
        </row>
        <row r="9">
          <cell r="C9">
            <v>25</v>
          </cell>
        </row>
        <row r="15">
          <cell r="C15">
            <v>2.7182818284590451</v>
          </cell>
        </row>
        <row r="16">
          <cell r="C16">
            <v>3.3851899614491709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F4715-978D-E24A-8934-39B798B667E6}">
  <dimension ref="A1:K67"/>
  <sheetViews>
    <sheetView workbookViewId="0">
      <selection activeCell="I2" sqref="I2"/>
    </sheetView>
  </sheetViews>
  <sheetFormatPr baseColWidth="10" defaultRowHeight="16"/>
  <cols>
    <col min="1" max="3" width="9" bestFit="1" customWidth="1"/>
    <col min="5" max="5" width="18" bestFit="1" customWidth="1"/>
  </cols>
  <sheetData>
    <row r="1" spans="1:9">
      <c r="A1" s="1" t="s">
        <v>0</v>
      </c>
      <c r="B1" s="1" t="s">
        <v>1</v>
      </c>
      <c r="C1" s="1" t="s">
        <v>2</v>
      </c>
      <c r="D1" s="78" t="s">
        <v>87</v>
      </c>
      <c r="E1">
        <v>0.05</v>
      </c>
      <c r="H1" t="s">
        <v>156</v>
      </c>
      <c r="I1" s="127">
        <f>F22/F25</f>
        <v>5.2698788187428423E-2</v>
      </c>
    </row>
    <row r="2" spans="1:9">
      <c r="A2" s="80">
        <v>52</v>
      </c>
      <c r="B2" s="80">
        <v>51</v>
      </c>
      <c r="C2" s="80">
        <v>51</v>
      </c>
      <c r="D2" s="64" t="s">
        <v>27</v>
      </c>
      <c r="E2">
        <f>COUNT(A1:C11)</f>
        <v>28</v>
      </c>
      <c r="F2" s="79" t="s">
        <v>88</v>
      </c>
      <c r="H2" t="s">
        <v>157</v>
      </c>
      <c r="I2" s="127"/>
    </row>
    <row r="3" spans="1:9">
      <c r="A3" s="80">
        <v>44</v>
      </c>
      <c r="B3" s="80">
        <v>45</v>
      </c>
      <c r="C3" s="80">
        <v>47</v>
      </c>
      <c r="D3" s="64" t="s">
        <v>89</v>
      </c>
      <c r="E3">
        <v>2</v>
      </c>
      <c r="F3" s="79" t="s">
        <v>91</v>
      </c>
    </row>
    <row r="4" spans="1:9">
      <c r="A4" s="80">
        <v>59</v>
      </c>
      <c r="B4" s="80">
        <v>52</v>
      </c>
      <c r="C4" s="80">
        <v>55</v>
      </c>
      <c r="D4" s="64" t="s">
        <v>90</v>
      </c>
      <c r="E4">
        <v>25</v>
      </c>
      <c r="F4" s="79" t="s">
        <v>92</v>
      </c>
    </row>
    <row r="5" spans="1:9">
      <c r="A5" s="80">
        <v>60</v>
      </c>
      <c r="B5" s="80">
        <v>54</v>
      </c>
      <c r="C5" s="80">
        <v>61</v>
      </c>
      <c r="D5" s="64" t="s">
        <v>93</v>
      </c>
      <c r="E5" s="5">
        <f>_xlfn.F.INV.RT(0.05,2,25)</f>
        <v>3.3851899614491709</v>
      </c>
      <c r="F5" s="79" t="s">
        <v>94</v>
      </c>
    </row>
    <row r="6" spans="1:9">
      <c r="A6" s="80">
        <v>44</v>
      </c>
      <c r="B6" s="80">
        <v>51</v>
      </c>
      <c r="C6" s="80">
        <v>51</v>
      </c>
      <c r="D6" s="64"/>
      <c r="E6" t="s">
        <v>99</v>
      </c>
    </row>
    <row r="7" spans="1:9">
      <c r="A7" s="80">
        <v>55</v>
      </c>
      <c r="B7" s="80">
        <v>58</v>
      </c>
      <c r="C7" s="80">
        <v>60</v>
      </c>
      <c r="D7" s="64" t="s">
        <v>98</v>
      </c>
      <c r="E7" t="s">
        <v>101</v>
      </c>
    </row>
    <row r="8" spans="1:9">
      <c r="A8" s="80">
        <v>60</v>
      </c>
      <c r="B8" s="80">
        <v>48</v>
      </c>
      <c r="C8" s="80">
        <v>48</v>
      </c>
      <c r="D8" s="64" t="s">
        <v>96</v>
      </c>
      <c r="E8" t="s">
        <v>97</v>
      </c>
    </row>
    <row r="9" spans="1:9">
      <c r="A9" s="80">
        <v>52</v>
      </c>
      <c r="B9" s="80">
        <v>45</v>
      </c>
      <c r="C9" s="80">
        <v>48</v>
      </c>
      <c r="D9" s="64" t="s">
        <v>100</v>
      </c>
      <c r="E9" s="82">
        <f>_xlfn.F.DIST.RT(I22,E3,E4)</f>
        <v>0.50827782264800669</v>
      </c>
      <c r="F9" s="79" t="s">
        <v>102</v>
      </c>
    </row>
    <row r="10" spans="1:9">
      <c r="A10" s="80">
        <v>55</v>
      </c>
      <c r="B10" s="80">
        <v>55</v>
      </c>
      <c r="C10" s="80">
        <v>55</v>
      </c>
      <c r="D10" s="64"/>
    </row>
    <row r="11" spans="1:9">
      <c r="A11" s="80">
        <v>57</v>
      </c>
      <c r="D11" s="64"/>
      <c r="E11" t="s">
        <v>3</v>
      </c>
    </row>
    <row r="12" spans="1:9">
      <c r="A12" s="81">
        <f>COUNT(A2:A11)</f>
        <v>10</v>
      </c>
      <c r="B12" s="81">
        <f t="shared" ref="B12" si="0">COUNT(B2:B10)</f>
        <v>9</v>
      </c>
      <c r="C12" s="81">
        <f>COUNT(C2:C10)</f>
        <v>9</v>
      </c>
      <c r="D12" s="64" t="s">
        <v>27</v>
      </c>
    </row>
    <row r="13" spans="1:9" ht="17" thickBot="1">
      <c r="A13" s="5">
        <f>AVERAGE(A2:A11)</f>
        <v>53.8</v>
      </c>
      <c r="B13" s="5">
        <f>AVERAGE(B2:B10)</f>
        <v>51</v>
      </c>
      <c r="C13" s="5">
        <f>AVERAGE(C2:C10)</f>
        <v>52.888888888888886</v>
      </c>
      <c r="D13" s="64" t="s">
        <v>26</v>
      </c>
      <c r="E13" t="s">
        <v>4</v>
      </c>
    </row>
    <row r="14" spans="1:9">
      <c r="A14" s="5">
        <f>_xlfn.STDEV.S(A2:A11)</f>
        <v>5.9217114643206408</v>
      </c>
      <c r="B14" s="5">
        <f>_xlfn.STDEV.S(B2:B10)</f>
        <v>4.4158804331639239</v>
      </c>
      <c r="C14" s="5">
        <f>_xlfn.STDEV.S(C2:C10)</f>
        <v>5.1827706018220709</v>
      </c>
      <c r="D14" s="64" t="s">
        <v>95</v>
      </c>
      <c r="E14" s="4" t="s">
        <v>5</v>
      </c>
      <c r="F14" s="4" t="s">
        <v>6</v>
      </c>
      <c r="G14" s="4" t="s">
        <v>7</v>
      </c>
      <c r="H14" s="4" t="s">
        <v>8</v>
      </c>
      <c r="I14" s="4" t="s">
        <v>9</v>
      </c>
    </row>
    <row r="15" spans="1:9">
      <c r="D15" s="64"/>
      <c r="E15" s="2" t="s">
        <v>0</v>
      </c>
      <c r="F15" s="2">
        <v>10</v>
      </c>
      <c r="G15" s="2">
        <v>538</v>
      </c>
      <c r="H15" s="2">
        <v>53.8</v>
      </c>
      <c r="I15" s="2">
        <v>35.066666666666507</v>
      </c>
    </row>
    <row r="16" spans="1:9">
      <c r="E16" s="2" t="s">
        <v>1</v>
      </c>
      <c r="F16" s="2">
        <v>9</v>
      </c>
      <c r="G16" s="2">
        <v>459</v>
      </c>
      <c r="H16" s="2">
        <v>51</v>
      </c>
      <c r="I16" s="2">
        <v>19.5</v>
      </c>
    </row>
    <row r="17" spans="1:11" ht="17" thickBot="1">
      <c r="E17" s="3" t="s">
        <v>2</v>
      </c>
      <c r="F17" s="3">
        <v>9</v>
      </c>
      <c r="G17" s="3">
        <v>476</v>
      </c>
      <c r="H17" s="3">
        <v>52.888888888888886</v>
      </c>
      <c r="I17" s="3">
        <v>26.861111111111114</v>
      </c>
    </row>
    <row r="20" spans="1:11" ht="17" thickBot="1">
      <c r="E20" t="s">
        <v>10</v>
      </c>
    </row>
    <row r="21" spans="1:11">
      <c r="E21" s="4" t="s">
        <v>11</v>
      </c>
      <c r="F21" s="4" t="s">
        <v>12</v>
      </c>
      <c r="G21" s="4" t="s">
        <v>13</v>
      </c>
      <c r="H21" s="4" t="s">
        <v>14</v>
      </c>
      <c r="I21" s="4" t="s">
        <v>15</v>
      </c>
      <c r="J21" s="4" t="s">
        <v>16</v>
      </c>
      <c r="K21" s="4" t="s">
        <v>17</v>
      </c>
    </row>
    <row r="22" spans="1:11">
      <c r="E22" s="2" t="s">
        <v>18</v>
      </c>
      <c r="F22" s="2">
        <v>38.189682539682508</v>
      </c>
      <c r="G22" s="2">
        <v>2</v>
      </c>
      <c r="H22" s="2">
        <v>19.094841269841254</v>
      </c>
      <c r="I22" s="2">
        <v>0.69538056547233618</v>
      </c>
      <c r="J22" s="2">
        <v>0.50827782264800669</v>
      </c>
      <c r="K22" s="2">
        <v>3.3851899614491709</v>
      </c>
    </row>
    <row r="23" spans="1:11">
      <c r="E23" s="2" t="s">
        <v>19</v>
      </c>
      <c r="F23" s="2">
        <v>686.48888888888894</v>
      </c>
      <c r="G23" s="2">
        <v>25</v>
      </c>
      <c r="H23" s="2">
        <v>27.459555555555557</v>
      </c>
      <c r="I23" s="2"/>
      <c r="J23" s="2"/>
      <c r="K23" s="2"/>
    </row>
    <row r="24" spans="1:11">
      <c r="E24" s="2"/>
      <c r="F24" s="2"/>
      <c r="G24" s="2"/>
      <c r="H24" s="2"/>
      <c r="I24" s="2"/>
      <c r="J24" s="2"/>
      <c r="K24" s="2"/>
    </row>
    <row r="25" spans="1:11" ht="17" thickBot="1">
      <c r="E25" s="3" t="s">
        <v>20</v>
      </c>
      <c r="F25" s="3">
        <v>724.67857142857144</v>
      </c>
      <c r="G25" s="3">
        <v>27</v>
      </c>
      <c r="H25" s="3"/>
      <c r="I25" s="3"/>
      <c r="J25" s="3"/>
      <c r="K25" s="3"/>
    </row>
    <row r="28" spans="1:11">
      <c r="A28" t="s">
        <v>103</v>
      </c>
    </row>
    <row r="29" spans="1:11" ht="19" thickBot="1">
      <c r="A29" s="83" t="s">
        <v>104</v>
      </c>
      <c r="B29" s="83" t="s">
        <v>104</v>
      </c>
      <c r="C29" s="83" t="s">
        <v>104</v>
      </c>
      <c r="D29" s="129" t="s">
        <v>107</v>
      </c>
      <c r="E29" s="129"/>
      <c r="F29" s="129"/>
    </row>
    <row r="30" spans="1:11" ht="20" customHeight="1">
      <c r="A30" s="83" t="s">
        <v>0</v>
      </c>
      <c r="B30" s="83" t="s">
        <v>1</v>
      </c>
      <c r="C30" s="83" t="s">
        <v>2</v>
      </c>
      <c r="D30" s="84" t="s">
        <v>0</v>
      </c>
      <c r="E30" s="85" t="s">
        <v>1</v>
      </c>
      <c r="F30" s="85" t="s">
        <v>2</v>
      </c>
      <c r="H30" s="75" t="s">
        <v>0</v>
      </c>
      <c r="I30" s="75" t="s">
        <v>1</v>
      </c>
      <c r="J30" s="75" t="s">
        <v>2</v>
      </c>
    </row>
    <row r="31" spans="1:11">
      <c r="A31" s="86">
        <v>52</v>
      </c>
      <c r="B31" s="86">
        <v>51</v>
      </c>
      <c r="C31" s="86">
        <v>51</v>
      </c>
      <c r="D31" s="87">
        <v>-0.61</v>
      </c>
      <c r="E31" s="87">
        <v>-1.61</v>
      </c>
      <c r="F31" s="87">
        <v>-1.61</v>
      </c>
      <c r="H31" s="80">
        <v>0.37</v>
      </c>
      <c r="I31" s="80">
        <v>2.58</v>
      </c>
      <c r="J31" s="80">
        <v>2.58</v>
      </c>
    </row>
    <row r="32" spans="1:11">
      <c r="A32" s="86">
        <v>44</v>
      </c>
      <c r="B32" s="86">
        <v>45</v>
      </c>
      <c r="C32" s="86">
        <v>47</v>
      </c>
      <c r="D32" s="87">
        <v>-8.61</v>
      </c>
      <c r="E32" s="87">
        <v>-7.61</v>
      </c>
      <c r="F32" s="87">
        <v>-5.61</v>
      </c>
      <c r="H32" s="80">
        <v>74.08</v>
      </c>
      <c r="I32" s="80">
        <v>57.87</v>
      </c>
      <c r="J32" s="80">
        <v>31.44</v>
      </c>
    </row>
    <row r="33" spans="1:11">
      <c r="A33" s="86">
        <v>59</v>
      </c>
      <c r="B33" s="86">
        <v>52</v>
      </c>
      <c r="C33" s="86">
        <v>55</v>
      </c>
      <c r="D33" s="87">
        <v>6.39</v>
      </c>
      <c r="E33" s="87">
        <v>-0.61</v>
      </c>
      <c r="F33" s="87">
        <v>2.39</v>
      </c>
      <c r="H33" s="80">
        <v>40.869999999999997</v>
      </c>
      <c r="I33" s="80">
        <v>0.37</v>
      </c>
      <c r="J33" s="80">
        <v>5.73</v>
      </c>
    </row>
    <row r="34" spans="1:11">
      <c r="A34" s="86">
        <v>60</v>
      </c>
      <c r="B34" s="86">
        <v>54</v>
      </c>
      <c r="C34" s="86">
        <v>61</v>
      </c>
      <c r="D34" s="87">
        <v>7.39</v>
      </c>
      <c r="E34" s="87">
        <v>1.39</v>
      </c>
      <c r="F34" s="87">
        <v>8.39</v>
      </c>
      <c r="H34" s="80">
        <v>54.65</v>
      </c>
      <c r="I34" s="80">
        <v>1.94</v>
      </c>
      <c r="J34" s="80">
        <v>70.44</v>
      </c>
    </row>
    <row r="35" spans="1:11">
      <c r="A35" s="86">
        <v>44</v>
      </c>
      <c r="B35" s="86">
        <v>51</v>
      </c>
      <c r="C35" s="86">
        <v>51</v>
      </c>
      <c r="D35" s="87">
        <v>-8.61</v>
      </c>
      <c r="E35" s="87">
        <v>-1.61</v>
      </c>
      <c r="F35" s="87">
        <v>-1.61</v>
      </c>
      <c r="H35" s="80">
        <v>74.08</v>
      </c>
      <c r="I35" s="80">
        <v>2.58</v>
      </c>
      <c r="J35" s="80">
        <v>2.58</v>
      </c>
    </row>
    <row r="36" spans="1:11">
      <c r="A36" s="86">
        <v>55</v>
      </c>
      <c r="B36" s="86">
        <v>58</v>
      </c>
      <c r="C36" s="86">
        <v>60</v>
      </c>
      <c r="D36" s="87">
        <v>2.39</v>
      </c>
      <c r="E36" s="87">
        <v>5.39</v>
      </c>
      <c r="F36" s="87">
        <v>7.39</v>
      </c>
      <c r="H36" s="80">
        <v>5.73</v>
      </c>
      <c r="I36" s="80">
        <v>29.08</v>
      </c>
      <c r="J36" s="80">
        <v>54.65</v>
      </c>
    </row>
    <row r="37" spans="1:11">
      <c r="A37" s="86">
        <v>60</v>
      </c>
      <c r="B37" s="86">
        <v>48</v>
      </c>
      <c r="C37" s="86">
        <v>48</v>
      </c>
      <c r="D37" s="87">
        <v>7.39</v>
      </c>
      <c r="E37" s="87">
        <v>-4.6100000000000003</v>
      </c>
      <c r="F37" s="87">
        <v>-4.6100000000000003</v>
      </c>
      <c r="H37" s="80">
        <v>54.65</v>
      </c>
      <c r="I37" s="80">
        <v>21.23</v>
      </c>
      <c r="J37" s="80">
        <v>21.23</v>
      </c>
    </row>
    <row r="38" spans="1:11">
      <c r="A38" s="86">
        <v>52</v>
      </c>
      <c r="B38" s="86">
        <v>45</v>
      </c>
      <c r="C38" s="86">
        <v>48</v>
      </c>
      <c r="D38" s="87">
        <v>-0.61</v>
      </c>
      <c r="E38" s="87">
        <v>-7.61</v>
      </c>
      <c r="F38" s="87">
        <v>-4.6100000000000003</v>
      </c>
      <c r="H38" s="80">
        <v>0.37</v>
      </c>
      <c r="I38" s="80">
        <v>57.87</v>
      </c>
      <c r="J38" s="80">
        <v>21.23</v>
      </c>
    </row>
    <row r="39" spans="1:11">
      <c r="A39" s="86">
        <v>55</v>
      </c>
      <c r="B39" s="86">
        <v>55</v>
      </c>
      <c r="C39" s="86">
        <v>55</v>
      </c>
      <c r="D39" s="87">
        <v>2.39</v>
      </c>
      <c r="E39" s="87">
        <v>2.39</v>
      </c>
      <c r="F39" s="87">
        <v>2.39</v>
      </c>
      <c r="H39" s="80">
        <v>5.73</v>
      </c>
      <c r="I39" s="80">
        <v>5.73</v>
      </c>
      <c r="J39" s="80">
        <v>5.73</v>
      </c>
    </row>
    <row r="40" spans="1:11" ht="17">
      <c r="A40" s="86">
        <v>57</v>
      </c>
      <c r="B40" s="86" t="s">
        <v>105</v>
      </c>
      <c r="C40" s="86" t="s">
        <v>105</v>
      </c>
      <c r="D40" s="87">
        <v>4.3899999999999997</v>
      </c>
      <c r="E40" s="87" t="s">
        <v>106</v>
      </c>
      <c r="F40" s="87" t="s">
        <v>105</v>
      </c>
      <c r="H40" s="80">
        <v>19.3</v>
      </c>
      <c r="I40" s="87" t="s">
        <v>105</v>
      </c>
      <c r="J40" s="87" t="s">
        <v>105</v>
      </c>
    </row>
    <row r="41" spans="1:11">
      <c r="I41" s="90" t="s">
        <v>108</v>
      </c>
      <c r="J41" s="77">
        <v>724.68</v>
      </c>
    </row>
    <row r="43" spans="1:11">
      <c r="A43" s="75" t="s">
        <v>0</v>
      </c>
      <c r="B43" s="75" t="s">
        <v>1</v>
      </c>
      <c r="C43" s="75" t="s">
        <v>2</v>
      </c>
      <c r="D43" s="75"/>
      <c r="E43" s="75" t="s">
        <v>0</v>
      </c>
      <c r="F43" s="75" t="s">
        <v>1</v>
      </c>
      <c r="G43" s="75" t="s">
        <v>2</v>
      </c>
      <c r="I43" s="75" t="s">
        <v>0</v>
      </c>
      <c r="J43" s="75" t="s">
        <v>1</v>
      </c>
      <c r="K43" s="75" t="s">
        <v>2</v>
      </c>
    </row>
    <row r="44" spans="1:11">
      <c r="A44" s="80">
        <v>52</v>
      </c>
      <c r="B44" s="80">
        <v>51</v>
      </c>
      <c r="C44" s="80">
        <v>51</v>
      </c>
      <c r="E44" s="80">
        <v>-1.8</v>
      </c>
      <c r="F44" s="80">
        <v>0</v>
      </c>
      <c r="G44" s="80">
        <v>-1.89</v>
      </c>
      <c r="I44" s="88">
        <v>3.24</v>
      </c>
      <c r="J44" s="88">
        <v>0</v>
      </c>
      <c r="K44" s="88">
        <v>3.57</v>
      </c>
    </row>
    <row r="45" spans="1:11">
      <c r="A45" s="80">
        <v>44</v>
      </c>
      <c r="B45" s="80">
        <v>45</v>
      </c>
      <c r="C45" s="80">
        <v>47</v>
      </c>
      <c r="E45" s="88">
        <v>-9.8000000000000007</v>
      </c>
      <c r="F45" s="88">
        <v>-6</v>
      </c>
      <c r="G45" s="88">
        <v>-5.89</v>
      </c>
      <c r="I45" s="88">
        <v>96.04</v>
      </c>
      <c r="J45" s="88">
        <v>36</v>
      </c>
      <c r="K45" s="88">
        <v>34.68</v>
      </c>
    </row>
    <row r="46" spans="1:11">
      <c r="A46" s="80">
        <v>59</v>
      </c>
      <c r="B46" s="80">
        <v>52</v>
      </c>
      <c r="C46" s="80">
        <v>55</v>
      </c>
      <c r="E46" s="88">
        <v>5.2</v>
      </c>
      <c r="F46" s="88">
        <v>1</v>
      </c>
      <c r="G46" s="88">
        <v>2.11</v>
      </c>
      <c r="I46" s="88">
        <v>27.04</v>
      </c>
      <c r="J46" s="88">
        <v>1</v>
      </c>
      <c r="K46" s="88">
        <v>4.46</v>
      </c>
    </row>
    <row r="47" spans="1:11">
      <c r="A47" s="80">
        <v>60</v>
      </c>
      <c r="B47" s="80">
        <v>54</v>
      </c>
      <c r="C47" s="80">
        <v>61</v>
      </c>
      <c r="E47" s="88">
        <v>6.2</v>
      </c>
      <c r="F47" s="88">
        <v>3</v>
      </c>
      <c r="G47" s="88">
        <v>8.11</v>
      </c>
      <c r="I47" s="88">
        <v>38.44</v>
      </c>
      <c r="J47" s="88">
        <v>9</v>
      </c>
      <c r="K47" s="88">
        <v>65.790000000000006</v>
      </c>
    </row>
    <row r="48" spans="1:11">
      <c r="A48" s="80">
        <v>44</v>
      </c>
      <c r="B48" s="80">
        <v>51</v>
      </c>
      <c r="C48" s="80">
        <v>51</v>
      </c>
      <c r="E48" s="88">
        <v>-9.8000000000000007</v>
      </c>
      <c r="F48" s="88">
        <v>0</v>
      </c>
      <c r="G48" s="88">
        <v>-1.89</v>
      </c>
      <c r="I48" s="88">
        <v>96.04</v>
      </c>
      <c r="J48" s="88">
        <v>0</v>
      </c>
      <c r="K48" s="88">
        <v>3.57</v>
      </c>
    </row>
    <row r="49" spans="1:11">
      <c r="A49" s="80">
        <v>55</v>
      </c>
      <c r="B49" s="80">
        <v>58</v>
      </c>
      <c r="C49" s="80">
        <v>60</v>
      </c>
      <c r="E49" s="88">
        <v>1.2</v>
      </c>
      <c r="F49" s="88">
        <v>7</v>
      </c>
      <c r="G49" s="88">
        <v>7.11</v>
      </c>
      <c r="I49" s="88">
        <v>1.44</v>
      </c>
      <c r="J49" s="88">
        <v>49</v>
      </c>
      <c r="K49" s="88">
        <v>50.57</v>
      </c>
    </row>
    <row r="50" spans="1:11">
      <c r="A50" s="80">
        <v>60</v>
      </c>
      <c r="B50" s="80">
        <v>48</v>
      </c>
      <c r="C50" s="80">
        <v>48</v>
      </c>
      <c r="E50" s="88">
        <v>6.2</v>
      </c>
      <c r="F50" s="88">
        <v>-3</v>
      </c>
      <c r="G50" s="88">
        <v>-4.8899999999999997</v>
      </c>
      <c r="I50" s="88">
        <v>38.44</v>
      </c>
      <c r="J50" s="88">
        <v>9</v>
      </c>
      <c r="K50" s="88">
        <v>23.9</v>
      </c>
    </row>
    <row r="51" spans="1:11">
      <c r="A51" s="80">
        <v>52</v>
      </c>
      <c r="B51" s="80">
        <v>45</v>
      </c>
      <c r="C51" s="80">
        <v>48</v>
      </c>
      <c r="E51" s="88">
        <v>-1.8</v>
      </c>
      <c r="F51" s="88">
        <v>-6</v>
      </c>
      <c r="G51" s="88">
        <v>-4.8899999999999997</v>
      </c>
      <c r="I51" s="88">
        <v>3.24</v>
      </c>
      <c r="J51" s="88">
        <v>36</v>
      </c>
      <c r="K51" s="88">
        <v>23.9</v>
      </c>
    </row>
    <row r="52" spans="1:11">
      <c r="A52" s="80">
        <v>55</v>
      </c>
      <c r="B52" s="80">
        <v>55</v>
      </c>
      <c r="C52" s="80">
        <v>55</v>
      </c>
      <c r="E52" s="88">
        <v>1.2</v>
      </c>
      <c r="F52" s="88">
        <v>4</v>
      </c>
      <c r="G52" s="88">
        <v>2.11</v>
      </c>
      <c r="I52" s="88">
        <v>1.44</v>
      </c>
      <c r="J52" s="88">
        <v>16</v>
      </c>
      <c r="K52" s="88">
        <v>4.46</v>
      </c>
    </row>
    <row r="53" spans="1:11" ht="17">
      <c r="A53" s="80">
        <v>57</v>
      </c>
      <c r="B53" s="86" t="s">
        <v>105</v>
      </c>
      <c r="C53" s="86" t="s">
        <v>105</v>
      </c>
      <c r="D53" t="s">
        <v>27</v>
      </c>
      <c r="E53" s="88">
        <v>3.2</v>
      </c>
      <c r="F53" s="89" t="s">
        <v>105</v>
      </c>
      <c r="G53" s="89" t="s">
        <v>105</v>
      </c>
      <c r="I53" s="88">
        <v>10.24</v>
      </c>
      <c r="J53" s="89" t="s">
        <v>105</v>
      </c>
      <c r="K53" s="89" t="s">
        <v>105</v>
      </c>
    </row>
    <row r="54" spans="1:11">
      <c r="A54">
        <v>10</v>
      </c>
      <c r="B54">
        <v>9</v>
      </c>
      <c r="C54">
        <v>9</v>
      </c>
      <c r="D54" t="s">
        <v>26</v>
      </c>
      <c r="J54" s="90" t="s">
        <v>109</v>
      </c>
      <c r="K54" s="91">
        <f>SUM(I44:K53)</f>
        <v>686.50000000000023</v>
      </c>
    </row>
    <row r="55" spans="1:11">
      <c r="A55">
        <v>53.8</v>
      </c>
      <c r="B55">
        <v>51</v>
      </c>
      <c r="C55">
        <v>52.89</v>
      </c>
      <c r="D55" t="s">
        <v>95</v>
      </c>
      <c r="I55" s="77"/>
      <c r="J55" s="90" t="s">
        <v>110</v>
      </c>
      <c r="K55" s="91">
        <f>J41-K54</f>
        <v>38.179999999999723</v>
      </c>
    </row>
    <row r="56" spans="1:11">
      <c r="A56">
        <v>5.92</v>
      </c>
      <c r="B56">
        <v>4.42</v>
      </c>
      <c r="C56">
        <v>5.18</v>
      </c>
    </row>
    <row r="57" spans="1:11">
      <c r="E57" s="75" t="s">
        <v>115</v>
      </c>
      <c r="F57" s="75"/>
      <c r="G57" s="75"/>
      <c r="H57" s="75"/>
      <c r="I57" s="75" t="s">
        <v>111</v>
      </c>
      <c r="J57" s="75"/>
    </row>
    <row r="58" spans="1:11">
      <c r="E58" s="130" t="s">
        <v>11</v>
      </c>
      <c r="F58" s="130"/>
      <c r="G58" s="75" t="s">
        <v>12</v>
      </c>
      <c r="H58" s="75" t="s">
        <v>13</v>
      </c>
      <c r="I58" s="75" t="s">
        <v>14</v>
      </c>
      <c r="J58" s="75" t="s">
        <v>15</v>
      </c>
    </row>
    <row r="59" spans="1:11">
      <c r="E59" s="128" t="s">
        <v>112</v>
      </c>
      <c r="F59" s="128"/>
      <c r="G59" s="80">
        <v>38.19</v>
      </c>
      <c r="H59" s="80">
        <v>2</v>
      </c>
      <c r="I59" s="80">
        <v>19.09</v>
      </c>
      <c r="J59" s="92">
        <f>I59/I60</f>
        <v>0.69519300801165329</v>
      </c>
    </row>
    <row r="60" spans="1:11">
      <c r="E60" s="128" t="s">
        <v>113</v>
      </c>
      <c r="F60" s="128"/>
      <c r="G60" s="80">
        <v>686.49</v>
      </c>
      <c r="H60" s="80">
        <v>25</v>
      </c>
      <c r="I60" s="80">
        <v>27.46</v>
      </c>
    </row>
    <row r="61" spans="1:11">
      <c r="E61" s="128" t="s">
        <v>114</v>
      </c>
      <c r="F61" s="128"/>
      <c r="G61" s="80">
        <v>724.68</v>
      </c>
      <c r="H61" s="80">
        <v>28</v>
      </c>
    </row>
    <row r="63" spans="1:11">
      <c r="E63" s="75" t="s">
        <v>115</v>
      </c>
      <c r="F63" s="75"/>
      <c r="G63" s="75"/>
      <c r="H63" s="75"/>
      <c r="I63" s="75" t="s">
        <v>111</v>
      </c>
      <c r="J63" s="75"/>
    </row>
    <row r="64" spans="1:11">
      <c r="E64" s="130" t="s">
        <v>11</v>
      </c>
      <c r="F64" s="130"/>
      <c r="G64" s="75" t="s">
        <v>12</v>
      </c>
      <c r="H64" s="75" t="s">
        <v>13</v>
      </c>
      <c r="I64" s="75" t="s">
        <v>14</v>
      </c>
      <c r="J64" s="75" t="s">
        <v>15</v>
      </c>
    </row>
    <row r="65" spans="5:10">
      <c r="E65" s="128" t="s">
        <v>112</v>
      </c>
      <c r="F65" s="128"/>
      <c r="G65" s="80" t="s">
        <v>123</v>
      </c>
      <c r="H65" s="94" t="s">
        <v>126</v>
      </c>
      <c r="I65" s="94" t="s">
        <v>121</v>
      </c>
      <c r="J65" s="92" t="s">
        <v>119</v>
      </c>
    </row>
    <row r="66" spans="5:10">
      <c r="E66" s="128" t="s">
        <v>113</v>
      </c>
      <c r="F66" s="128"/>
      <c r="G66" s="80" t="s">
        <v>124</v>
      </c>
      <c r="H66" s="94" t="s">
        <v>127</v>
      </c>
      <c r="I66" s="94" t="s">
        <v>120</v>
      </c>
    </row>
    <row r="67" spans="5:10">
      <c r="E67" s="128" t="s">
        <v>114</v>
      </c>
      <c r="F67" s="128"/>
      <c r="G67" s="80" t="s">
        <v>122</v>
      </c>
      <c r="H67" s="94" t="s">
        <v>125</v>
      </c>
    </row>
  </sheetData>
  <mergeCells count="9">
    <mergeCell ref="E65:F65"/>
    <mergeCell ref="E66:F66"/>
    <mergeCell ref="E67:F67"/>
    <mergeCell ref="D29:F29"/>
    <mergeCell ref="E59:F59"/>
    <mergeCell ref="E60:F60"/>
    <mergeCell ref="E61:F61"/>
    <mergeCell ref="E58:F58"/>
    <mergeCell ref="E64:F6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67B3D-B715-4D4D-97B6-DAECC3B67D2C}">
  <sheetPr>
    <pageSetUpPr fitToPage="1"/>
  </sheetPr>
  <dimension ref="A1:I32"/>
  <sheetViews>
    <sheetView showGridLines="0" topLeftCell="A3" workbookViewId="0">
      <selection activeCell="C25" sqref="C25:C26"/>
    </sheetView>
  </sheetViews>
  <sheetFormatPr baseColWidth="10" defaultColWidth="0" defaultRowHeight="16" customHeight="1" zeroHeight="1"/>
  <cols>
    <col min="1" max="1" width="1.6640625" style="55" customWidth="1"/>
    <col min="2" max="2" width="32.33203125" style="55" bestFit="1" customWidth="1"/>
    <col min="3" max="3" width="13.1640625" style="55" customWidth="1"/>
    <col min="4" max="4" width="34.83203125" style="55" customWidth="1"/>
    <col min="5" max="5" width="1.83203125" style="55" customWidth="1"/>
    <col min="6" max="16384" width="10.83203125" style="55" hidden="1"/>
  </cols>
  <sheetData>
    <row r="1" spans="2:9">
      <c r="B1" s="55" t="s">
        <v>42</v>
      </c>
    </row>
    <row r="2" spans="2:9">
      <c r="B2" s="56" t="s">
        <v>43</v>
      </c>
      <c r="C2" s="57"/>
      <c r="D2" s="57"/>
    </row>
    <row r="3" spans="2:9">
      <c r="B3" s="56" t="s">
        <v>44</v>
      </c>
      <c r="H3" s="58">
        <v>0.05</v>
      </c>
    </row>
    <row r="4" spans="2:9">
      <c r="B4" s="59" t="s">
        <v>45</v>
      </c>
      <c r="C4" s="60">
        <v>0.05</v>
      </c>
      <c r="D4" s="57" t="s">
        <v>46</v>
      </c>
      <c r="H4" s="58">
        <v>0.01</v>
      </c>
    </row>
    <row r="5" spans="2:9">
      <c r="B5" s="59" t="s">
        <v>47</v>
      </c>
      <c r="C5" s="61">
        <v>38.189682539682508</v>
      </c>
      <c r="D5" s="57" t="s">
        <v>48</v>
      </c>
      <c r="H5" s="58">
        <v>0.1</v>
      </c>
    </row>
    <row r="6" spans="2:9">
      <c r="B6" s="59" t="s">
        <v>49</v>
      </c>
      <c r="C6" s="61">
        <v>27.459555555555557</v>
      </c>
      <c r="D6" s="57" t="s">
        <v>48</v>
      </c>
      <c r="H6" s="55" t="s">
        <v>50</v>
      </c>
    </row>
    <row r="7" spans="2:9">
      <c r="B7" s="59" t="s">
        <v>51</v>
      </c>
      <c r="C7" s="62">
        <f>C5/C6</f>
        <v>1.3907611309446724</v>
      </c>
      <c r="D7" s="63" t="s">
        <v>52</v>
      </c>
      <c r="H7" s="64" t="s">
        <v>53</v>
      </c>
      <c r="I7" t="s">
        <v>54</v>
      </c>
    </row>
    <row r="8" spans="2:9">
      <c r="B8" s="59" t="s">
        <v>55</v>
      </c>
      <c r="C8" s="65">
        <v>2</v>
      </c>
      <c r="D8" s="57" t="s">
        <v>56</v>
      </c>
      <c r="H8" s="6">
        <v>0.01</v>
      </c>
      <c r="I8" t="s">
        <v>57</v>
      </c>
    </row>
    <row r="9" spans="2:9">
      <c r="B9" s="59" t="s">
        <v>58</v>
      </c>
      <c r="C9" s="65">
        <v>25</v>
      </c>
      <c r="D9" s="57" t="s">
        <v>59</v>
      </c>
      <c r="H9" s="6">
        <v>5.8999999999999997E-2</v>
      </c>
      <c r="I9" t="s">
        <v>60</v>
      </c>
    </row>
    <row r="10" spans="2:9">
      <c r="B10" s="59" t="s">
        <v>61</v>
      </c>
      <c r="C10" s="66">
        <v>724.67857142857144</v>
      </c>
      <c r="D10" s="57" t="s">
        <v>46</v>
      </c>
      <c r="H10" s="6">
        <v>0.13800000000000001</v>
      </c>
      <c r="I10" t="s">
        <v>62</v>
      </c>
    </row>
    <row r="11" spans="2:9">
      <c r="B11" s="59" t="s">
        <v>63</v>
      </c>
      <c r="C11" s="67">
        <f>C5/C10</f>
        <v>5.2698788187428423E-2</v>
      </c>
      <c r="D11" s="63" t="s">
        <v>64</v>
      </c>
      <c r="H11" s="6"/>
      <c r="I11"/>
    </row>
    <row r="12" spans="2:9">
      <c r="B12" s="59" t="s">
        <v>65</v>
      </c>
      <c r="C12" s="68" t="str">
        <f>IF(C11&lt;H8,"Negligible",IF(C11&lt;H9,"Small",IF(C11&lt;H10,"Medium","Large")))</f>
        <v>Small</v>
      </c>
      <c r="D12" s="57"/>
      <c r="H12" s="55" t="s">
        <v>66</v>
      </c>
    </row>
    <row r="13" spans="2:9">
      <c r="B13" s="59" t="s">
        <v>152</v>
      </c>
      <c r="C13" s="69">
        <f>SQRT(C11/(1-C11))</f>
        <v>0.23586107189993624</v>
      </c>
      <c r="D13" s="63" t="s">
        <v>67</v>
      </c>
      <c r="H13" s="64" t="s">
        <v>68</v>
      </c>
      <c r="I13" t="s">
        <v>54</v>
      </c>
    </row>
    <row r="14" spans="2:9">
      <c r="B14" s="59" t="s">
        <v>69</v>
      </c>
      <c r="C14" s="70" t="str">
        <f>IF(C13&lt;H14,"Negligible",IF(C13&lt;H15,"Small",IF(C13&lt;H16,"Medium","Large")))</f>
        <v>Small</v>
      </c>
      <c r="D14" s="57"/>
      <c r="H14" s="6">
        <v>0.1</v>
      </c>
      <c r="I14" t="s">
        <v>57</v>
      </c>
    </row>
    <row r="15" spans="2:9">
      <c r="B15" s="59" t="s">
        <v>70</v>
      </c>
      <c r="C15" s="71">
        <f>EXP(1)</f>
        <v>2.7182818284590451</v>
      </c>
      <c r="D15" s="63" t="s">
        <v>71</v>
      </c>
      <c r="H15" s="6">
        <v>0.25</v>
      </c>
      <c r="I15" t="s">
        <v>60</v>
      </c>
    </row>
    <row r="16" spans="2:9">
      <c r="B16" s="59" t="s">
        <v>72</v>
      </c>
      <c r="C16" s="72">
        <f>_xlfn.F.INV.RT(Level_of_Significance__α,df__1,df__2)</f>
        <v>3.3851899614491709</v>
      </c>
      <c r="D16" s="63" t="s">
        <v>73</v>
      </c>
      <c r="H16" s="6">
        <v>0.4</v>
      </c>
      <c r="I16" t="s">
        <v>62</v>
      </c>
    </row>
    <row r="17" spans="2:4">
      <c r="B17" s="59" t="s">
        <v>74</v>
      </c>
      <c r="C17" s="73">
        <f t="array" ref="C17">1-SUM((((0.5*Lambda)^(ROW($A$1:$A$106)-1))/FACT(ROW($A$1:$A$106)-1))*E^(-Lambda/2)*_xlfn.BETA.DIST((V_1*F)/(V_2+V_1*F),V_1/2+ROW($A$1:$A$106)-1,V_2/2,TRUE))</f>
        <v>0.1539234006768303</v>
      </c>
    </row>
    <row r="18" spans="2:4">
      <c r="B18" s="59" t="s">
        <v>75</v>
      </c>
      <c r="C18" s="73">
        <f>1-C17</f>
        <v>0.8460765993231697</v>
      </c>
      <c r="D18" s="63" t="s">
        <v>76</v>
      </c>
    </row>
    <row r="19" spans="2:4">
      <c r="B19" s="59"/>
    </row>
    <row r="20" spans="2:4">
      <c r="B20" s="74" t="s">
        <v>77</v>
      </c>
      <c r="D20" s="75"/>
    </row>
    <row r="21" spans="2:4">
      <c r="B21" s="76" t="s">
        <v>78</v>
      </c>
    </row>
    <row r="22" spans="2:4">
      <c r="B22" s="76" t="s">
        <v>79</v>
      </c>
    </row>
    <row r="23" spans="2:4">
      <c r="B23" s="76" t="s">
        <v>80</v>
      </c>
    </row>
    <row r="24" spans="2:4">
      <c r="B24" s="76" t="s">
        <v>81</v>
      </c>
    </row>
    <row r="25" spans="2:4">
      <c r="C25" s="77" t="s">
        <v>158</v>
      </c>
    </row>
    <row r="26" spans="2:4">
      <c r="B26" s="74" t="s">
        <v>82</v>
      </c>
      <c r="C26" s="77" t="s">
        <v>159</v>
      </c>
    </row>
    <row r="27" spans="2:4">
      <c r="B27" s="76" t="s">
        <v>83</v>
      </c>
      <c r="C27" s="77"/>
    </row>
    <row r="28" spans="2:4">
      <c r="B28" s="76" t="s">
        <v>84</v>
      </c>
    </row>
    <row r="29" spans="2:4">
      <c r="B29" s="76" t="s">
        <v>85</v>
      </c>
    </row>
    <row r="30" spans="2:4">
      <c r="B30" s="76" t="s">
        <v>86</v>
      </c>
    </row>
    <row r="31" spans="2:4"/>
    <row r="32" spans="2:4"/>
  </sheetData>
  <sheetProtection sheet="1" objects="1" scenarios="1"/>
  <dataValidations count="1">
    <dataValidation type="list" allowBlank="1" showErrorMessage="1" prompt="Select Alpha_x000a_" sqref="C4" xr:uid="{D9097678-FF5D-3A46-9B46-51AEFB74EF72}">
      <formula1>H3:H5</formula1>
    </dataValidation>
  </dataValidations>
  <printOptions headings="1"/>
  <pageMargins left="0.5" right="0.5" top="0.75" bottom="0.75" header="0.3" footer="0.3"/>
  <pageSetup scale="99" orientation="portrait" horizontalDpi="0" verticalDpi="0"/>
  <headerFooter>
    <oddHeader>&amp;C&amp;"Calibri Bold,Bold"&amp;K000000One-Way ANOVA: Statistical Power</oddHeader>
    <oddFooter>&amp;R&amp;K000000&amp;F, &amp;A, &amp;P of&amp;N</oddFooter>
  </headerFooter>
  <ignoredErrors>
    <ignoredError sqref="C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C33C4-A8F6-8242-ADDE-4B344B5393C2}">
  <dimension ref="A1:L68"/>
  <sheetViews>
    <sheetView workbookViewId="0">
      <selection activeCell="M22" sqref="M22"/>
    </sheetView>
  </sheetViews>
  <sheetFormatPr baseColWidth="10" defaultRowHeight="16"/>
  <cols>
    <col min="1" max="1" width="3.1640625" bestFit="1" customWidth="1"/>
    <col min="6" max="6" width="17.5" customWidth="1"/>
  </cols>
  <sheetData>
    <row r="1" spans="1:12" ht="34">
      <c r="B1" s="7" t="s">
        <v>21</v>
      </c>
      <c r="C1" s="7" t="s">
        <v>22</v>
      </c>
      <c r="D1" s="8" t="s">
        <v>23</v>
      </c>
      <c r="F1" s="64" t="s">
        <v>116</v>
      </c>
      <c r="G1" s="93">
        <v>0.05</v>
      </c>
    </row>
    <row r="2" spans="1:12">
      <c r="A2">
        <v>1</v>
      </c>
      <c r="B2" s="9">
        <v>1503</v>
      </c>
      <c r="C2" s="9">
        <v>1755</v>
      </c>
      <c r="D2" s="9">
        <v>1588</v>
      </c>
      <c r="F2" s="64" t="s">
        <v>98</v>
      </c>
      <c r="G2" t="s">
        <v>118</v>
      </c>
    </row>
    <row r="3" spans="1:12">
      <c r="A3">
        <v>2</v>
      </c>
      <c r="B3" s="9">
        <v>1495</v>
      </c>
      <c r="C3" s="9">
        <v>1655</v>
      </c>
      <c r="D3" s="9">
        <v>1517</v>
      </c>
      <c r="F3" s="64" t="s">
        <v>96</v>
      </c>
      <c r="G3" t="s">
        <v>117</v>
      </c>
    </row>
    <row r="4" spans="1:12">
      <c r="A4">
        <v>3</v>
      </c>
      <c r="B4" s="9">
        <v>1565</v>
      </c>
      <c r="C4" s="9">
        <v>1755</v>
      </c>
      <c r="D4" s="9">
        <v>1537</v>
      </c>
      <c r="F4" s="64"/>
    </row>
    <row r="5" spans="1:12">
      <c r="A5">
        <v>4</v>
      </c>
      <c r="B5" s="9">
        <v>1625</v>
      </c>
      <c r="C5" s="9">
        <v>1525</v>
      </c>
      <c r="D5" s="9">
        <v>1625</v>
      </c>
      <c r="F5" t="s">
        <v>3</v>
      </c>
    </row>
    <row r="6" spans="1:12">
      <c r="A6">
        <v>5</v>
      </c>
      <c r="B6" s="9">
        <v>1495</v>
      </c>
      <c r="C6" s="9">
        <v>1333</v>
      </c>
      <c r="D6" s="9">
        <v>1540</v>
      </c>
    </row>
    <row r="7" spans="1:12" ht="17" thickBot="1">
      <c r="A7">
        <v>6</v>
      </c>
      <c r="B7" s="9">
        <v>1702</v>
      </c>
      <c r="C7" s="9">
        <v>1755</v>
      </c>
      <c r="D7" s="9">
        <v>1602</v>
      </c>
      <c r="F7" t="s">
        <v>4</v>
      </c>
    </row>
    <row r="8" spans="1:12">
      <c r="A8">
        <v>7</v>
      </c>
      <c r="B8" s="9">
        <v>1500</v>
      </c>
      <c r="C8" s="9">
        <v>1465</v>
      </c>
      <c r="D8" s="9">
        <v>1574</v>
      </c>
      <c r="F8" s="4" t="s">
        <v>5</v>
      </c>
      <c r="G8" s="4" t="s">
        <v>6</v>
      </c>
      <c r="H8" s="4" t="s">
        <v>7</v>
      </c>
      <c r="I8" s="4" t="s">
        <v>8</v>
      </c>
      <c r="J8" s="4" t="s">
        <v>9</v>
      </c>
    </row>
    <row r="9" spans="1:12">
      <c r="A9">
        <v>8</v>
      </c>
      <c r="B9" s="9">
        <v>1450</v>
      </c>
      <c r="C9" s="9">
        <v>1777</v>
      </c>
      <c r="D9" s="9">
        <v>1595</v>
      </c>
      <c r="F9" s="2" t="s">
        <v>21</v>
      </c>
      <c r="G9" s="2">
        <v>66</v>
      </c>
      <c r="H9" s="2">
        <v>99361</v>
      </c>
      <c r="I9" s="2">
        <v>1505.469696969697</v>
      </c>
      <c r="J9" s="2">
        <v>15253.237529137534</v>
      </c>
    </row>
    <row r="10" spans="1:12">
      <c r="A10">
        <v>9</v>
      </c>
      <c r="B10" s="10">
        <v>1325</v>
      </c>
      <c r="C10" s="9">
        <v>1426</v>
      </c>
      <c r="D10" s="9">
        <v>1555</v>
      </c>
      <c r="F10" s="2" t="s">
        <v>22</v>
      </c>
      <c r="G10" s="2">
        <v>66</v>
      </c>
      <c r="H10" s="2">
        <v>99278</v>
      </c>
      <c r="I10" s="2">
        <v>1504.2121212121212</v>
      </c>
      <c r="J10" s="2">
        <v>31982.569696969709</v>
      </c>
    </row>
    <row r="11" spans="1:12" ht="17" thickBot="1">
      <c r="A11">
        <v>10</v>
      </c>
      <c r="B11" s="9">
        <v>1685</v>
      </c>
      <c r="C11" s="9">
        <v>1553</v>
      </c>
      <c r="D11" s="9">
        <v>1532</v>
      </c>
      <c r="F11" s="3" t="s">
        <v>23</v>
      </c>
      <c r="G11" s="3">
        <v>66</v>
      </c>
      <c r="H11" s="3">
        <v>104050</v>
      </c>
      <c r="I11" s="3">
        <v>1576.5151515151515</v>
      </c>
      <c r="J11" s="3">
        <v>2405.1151515151532</v>
      </c>
    </row>
    <row r="12" spans="1:12">
      <c r="A12">
        <v>11</v>
      </c>
      <c r="B12" s="9">
        <v>1503</v>
      </c>
      <c r="C12" s="9">
        <v>1495</v>
      </c>
      <c r="D12" s="9">
        <v>1555</v>
      </c>
    </row>
    <row r="13" spans="1:12">
      <c r="A13">
        <v>12</v>
      </c>
      <c r="B13" s="9">
        <v>1703</v>
      </c>
      <c r="C13" s="9">
        <v>1475</v>
      </c>
      <c r="D13" s="9">
        <v>1555</v>
      </c>
    </row>
    <row r="14" spans="1:12" ht="17" thickBot="1">
      <c r="A14">
        <v>13</v>
      </c>
      <c r="B14" s="9">
        <v>1410</v>
      </c>
      <c r="C14" s="9">
        <v>1358</v>
      </c>
      <c r="D14" s="9">
        <v>1551</v>
      </c>
      <c r="F14" t="s">
        <v>10</v>
      </c>
    </row>
    <row r="15" spans="1:12">
      <c r="A15">
        <v>14</v>
      </c>
      <c r="B15" s="9">
        <v>1502</v>
      </c>
      <c r="C15" s="9">
        <v>1420</v>
      </c>
      <c r="D15" s="9">
        <v>1555</v>
      </c>
      <c r="F15" s="4" t="s">
        <v>11</v>
      </c>
      <c r="G15" s="4" t="s">
        <v>12</v>
      </c>
      <c r="H15" s="4" t="s">
        <v>13</v>
      </c>
      <c r="I15" s="4" t="s">
        <v>14</v>
      </c>
      <c r="J15" s="4" t="s">
        <v>15</v>
      </c>
      <c r="K15" s="4" t="s">
        <v>16</v>
      </c>
      <c r="L15" s="4" t="s">
        <v>17</v>
      </c>
    </row>
    <row r="16" spans="1:12">
      <c r="A16">
        <v>15</v>
      </c>
      <c r="B16" s="9">
        <v>1455</v>
      </c>
      <c r="C16" s="9">
        <v>1423</v>
      </c>
      <c r="D16" s="9">
        <v>1543</v>
      </c>
      <c r="F16" s="2" t="s">
        <v>18</v>
      </c>
      <c r="G16" s="2">
        <v>226088.85858585918</v>
      </c>
      <c r="H16" s="2">
        <v>2</v>
      </c>
      <c r="I16" s="2">
        <v>113044.42929292959</v>
      </c>
      <c r="J16" s="2">
        <v>6.8317281717486109</v>
      </c>
      <c r="K16" s="2">
        <v>1.3562848645556347E-3</v>
      </c>
      <c r="L16" s="2">
        <v>3.042229896895237</v>
      </c>
    </row>
    <row r="17" spans="1:12">
      <c r="A17">
        <v>16</v>
      </c>
      <c r="B17" s="10">
        <v>1399</v>
      </c>
      <c r="C17" s="9">
        <v>1335</v>
      </c>
      <c r="D17" s="9">
        <v>1518</v>
      </c>
      <c r="F17" s="2" t="s">
        <v>19</v>
      </c>
      <c r="G17" s="2">
        <v>3226659.9545454541</v>
      </c>
      <c r="H17" s="2">
        <v>195</v>
      </c>
      <c r="I17" s="2">
        <v>16546.974125874123</v>
      </c>
      <c r="J17" s="2"/>
      <c r="K17" s="2"/>
      <c r="L17" s="2"/>
    </row>
    <row r="18" spans="1:12">
      <c r="A18">
        <v>17</v>
      </c>
      <c r="B18" s="9">
        <v>1503</v>
      </c>
      <c r="C18" s="9">
        <v>1301</v>
      </c>
      <c r="D18" s="9">
        <v>1532</v>
      </c>
      <c r="F18" s="2"/>
      <c r="G18" s="2"/>
      <c r="H18" s="2"/>
      <c r="I18" s="2"/>
      <c r="J18" s="2"/>
      <c r="K18" s="2"/>
      <c r="L18" s="2"/>
    </row>
    <row r="19" spans="1:12" ht="17" thickBot="1">
      <c r="A19">
        <v>18</v>
      </c>
      <c r="B19" s="9">
        <v>1498</v>
      </c>
      <c r="C19" s="9">
        <v>1525</v>
      </c>
      <c r="D19" s="9">
        <v>1524</v>
      </c>
      <c r="F19" s="3" t="s">
        <v>20</v>
      </c>
      <c r="G19" s="3">
        <v>3452748.8131313133</v>
      </c>
      <c r="H19" s="3">
        <v>197</v>
      </c>
      <c r="I19" s="3"/>
      <c r="J19" s="3"/>
      <c r="K19" s="3"/>
      <c r="L19" s="3"/>
    </row>
    <row r="20" spans="1:12">
      <c r="A20">
        <v>19</v>
      </c>
      <c r="B20" s="9">
        <v>1586</v>
      </c>
      <c r="C20" s="9">
        <v>1333</v>
      </c>
      <c r="D20" s="9">
        <v>1588</v>
      </c>
    </row>
    <row r="21" spans="1:12">
      <c r="A21">
        <v>20</v>
      </c>
      <c r="B21" s="9">
        <v>1550</v>
      </c>
      <c r="C21" s="9">
        <v>1775</v>
      </c>
      <c r="D21" s="9">
        <v>1573</v>
      </c>
    </row>
    <row r="22" spans="1:12">
      <c r="A22">
        <v>21</v>
      </c>
      <c r="B22" s="9">
        <v>1398</v>
      </c>
      <c r="C22" s="9">
        <v>1777</v>
      </c>
      <c r="D22" s="9">
        <v>1752</v>
      </c>
    </row>
    <row r="23" spans="1:12">
      <c r="A23">
        <v>22</v>
      </c>
      <c r="B23" s="9">
        <v>1402</v>
      </c>
      <c r="C23" s="9">
        <v>1495</v>
      </c>
      <c r="D23" s="9">
        <v>1620</v>
      </c>
    </row>
    <row r="24" spans="1:12">
      <c r="A24">
        <v>23</v>
      </c>
      <c r="B24" s="9">
        <v>1650</v>
      </c>
      <c r="C24" s="9">
        <v>1335</v>
      </c>
      <c r="D24" s="9">
        <v>1525</v>
      </c>
    </row>
    <row r="25" spans="1:12">
      <c r="A25">
        <v>24</v>
      </c>
      <c r="B25" s="10">
        <v>1455</v>
      </c>
      <c r="C25" s="9">
        <v>1459</v>
      </c>
      <c r="D25" s="9">
        <v>1519</v>
      </c>
    </row>
    <row r="26" spans="1:12">
      <c r="A26">
        <v>25</v>
      </c>
      <c r="B26" s="9">
        <v>1565</v>
      </c>
      <c r="C26" s="9">
        <v>1403</v>
      </c>
      <c r="D26" s="9">
        <v>1612</v>
      </c>
    </row>
    <row r="27" spans="1:12">
      <c r="A27">
        <v>26</v>
      </c>
      <c r="B27" s="9">
        <v>1503</v>
      </c>
      <c r="C27" s="9">
        <v>1425</v>
      </c>
      <c r="D27" s="9">
        <v>1567</v>
      </c>
    </row>
    <row r="28" spans="1:12">
      <c r="A28">
        <v>27</v>
      </c>
      <c r="B28" s="9">
        <v>1575</v>
      </c>
      <c r="C28" s="9">
        <v>1436</v>
      </c>
      <c r="D28" s="9">
        <v>1618</v>
      </c>
    </row>
    <row r="29" spans="1:12">
      <c r="A29">
        <v>28</v>
      </c>
      <c r="B29" s="9">
        <v>1425</v>
      </c>
      <c r="C29" s="9">
        <v>1354</v>
      </c>
      <c r="D29" s="9">
        <v>1608</v>
      </c>
    </row>
    <row r="30" spans="1:12">
      <c r="A30">
        <v>29</v>
      </c>
      <c r="B30" s="9">
        <v>1552</v>
      </c>
      <c r="C30" s="9">
        <v>1402</v>
      </c>
      <c r="D30" s="9">
        <v>1715</v>
      </c>
    </row>
    <row r="31" spans="1:12">
      <c r="A31">
        <v>30</v>
      </c>
      <c r="B31" s="9">
        <v>1547</v>
      </c>
      <c r="C31" s="9">
        <v>1485</v>
      </c>
      <c r="D31" s="9">
        <v>1578</v>
      </c>
    </row>
    <row r="32" spans="1:12">
      <c r="A32">
        <v>31</v>
      </c>
      <c r="B32" s="9">
        <v>1386</v>
      </c>
      <c r="C32" s="9">
        <v>1726</v>
      </c>
      <c r="D32" s="9">
        <v>1604</v>
      </c>
    </row>
    <row r="33" spans="1:6">
      <c r="A33">
        <v>32</v>
      </c>
      <c r="B33" s="10">
        <v>1235</v>
      </c>
      <c r="C33" s="9">
        <v>1595</v>
      </c>
      <c r="D33" s="9">
        <v>1632</v>
      </c>
    </row>
    <row r="34" spans="1:6">
      <c r="A34">
        <v>33</v>
      </c>
      <c r="B34" s="9">
        <v>1799</v>
      </c>
      <c r="C34" s="9">
        <v>1279</v>
      </c>
      <c r="D34" s="9">
        <v>1600</v>
      </c>
      <c r="F34" s="9"/>
    </row>
    <row r="35" spans="1:6">
      <c r="A35">
        <v>34</v>
      </c>
      <c r="B35" s="9">
        <v>1250</v>
      </c>
      <c r="C35" s="9">
        <v>1675</v>
      </c>
      <c r="D35" s="9">
        <v>1603</v>
      </c>
    </row>
    <row r="36" spans="1:6">
      <c r="A36">
        <v>35</v>
      </c>
      <c r="B36" s="9">
        <v>1497</v>
      </c>
      <c r="C36" s="9">
        <v>1411</v>
      </c>
      <c r="D36" s="9">
        <v>1595</v>
      </c>
    </row>
    <row r="37" spans="1:6">
      <c r="A37">
        <v>36</v>
      </c>
      <c r="B37" s="9">
        <v>1498</v>
      </c>
      <c r="C37" s="9">
        <v>1428</v>
      </c>
      <c r="D37" s="9">
        <v>1592</v>
      </c>
    </row>
    <row r="38" spans="1:6">
      <c r="A38">
        <v>37</v>
      </c>
      <c r="B38" s="9">
        <v>1475</v>
      </c>
      <c r="C38" s="9">
        <v>1802</v>
      </c>
      <c r="D38" s="9">
        <v>1575</v>
      </c>
    </row>
    <row r="39" spans="1:6">
      <c r="A39">
        <v>38</v>
      </c>
      <c r="B39" s="9">
        <v>1445</v>
      </c>
      <c r="C39" s="9">
        <v>1565</v>
      </c>
      <c r="D39" s="9">
        <v>1532</v>
      </c>
    </row>
    <row r="40" spans="1:6">
      <c r="A40">
        <v>39</v>
      </c>
      <c r="B40" s="9">
        <v>1359</v>
      </c>
      <c r="C40" s="9">
        <v>1795</v>
      </c>
      <c r="D40" s="9">
        <v>1555</v>
      </c>
    </row>
    <row r="41" spans="1:6">
      <c r="A41">
        <v>40</v>
      </c>
      <c r="B41" s="10">
        <v>1403</v>
      </c>
      <c r="C41" s="9">
        <v>1875</v>
      </c>
      <c r="D41" s="9">
        <v>1555</v>
      </c>
    </row>
    <row r="42" spans="1:6">
      <c r="A42">
        <v>41</v>
      </c>
      <c r="B42" s="9">
        <v>1402</v>
      </c>
      <c r="C42" s="9">
        <v>1875</v>
      </c>
      <c r="D42" s="9">
        <v>1532</v>
      </c>
    </row>
    <row r="43" spans="1:6">
      <c r="A43">
        <v>42</v>
      </c>
      <c r="B43" s="9">
        <v>1566</v>
      </c>
      <c r="C43" s="9">
        <v>1755</v>
      </c>
      <c r="D43" s="9">
        <v>1616</v>
      </c>
    </row>
    <row r="44" spans="1:6">
      <c r="A44">
        <v>43</v>
      </c>
      <c r="B44" s="9">
        <v>1450</v>
      </c>
      <c r="C44" s="9">
        <v>1685</v>
      </c>
      <c r="D44" s="9">
        <v>1539</v>
      </c>
    </row>
    <row r="45" spans="1:6">
      <c r="A45">
        <v>44</v>
      </c>
      <c r="B45" s="9">
        <v>1027</v>
      </c>
      <c r="C45" s="9">
        <v>1324</v>
      </c>
      <c r="D45" s="9">
        <v>1632</v>
      </c>
    </row>
    <row r="46" spans="1:6">
      <c r="A46">
        <v>45</v>
      </c>
      <c r="B46" s="9">
        <v>1345</v>
      </c>
      <c r="C46" s="9">
        <v>1322</v>
      </c>
      <c r="D46" s="9">
        <v>1552</v>
      </c>
    </row>
    <row r="47" spans="1:6">
      <c r="A47">
        <v>46</v>
      </c>
      <c r="B47" s="9">
        <v>1551</v>
      </c>
      <c r="C47" s="9">
        <v>1625</v>
      </c>
      <c r="D47" s="9">
        <v>1558</v>
      </c>
    </row>
    <row r="48" spans="1:6">
      <c r="A48">
        <v>47</v>
      </c>
      <c r="B48" s="9">
        <v>1498</v>
      </c>
      <c r="C48" s="9">
        <v>1355</v>
      </c>
      <c r="D48" s="9">
        <v>1574</v>
      </c>
    </row>
    <row r="49" spans="1:4">
      <c r="A49">
        <v>48</v>
      </c>
      <c r="B49" s="10">
        <v>1602</v>
      </c>
      <c r="C49" s="9">
        <v>1358</v>
      </c>
      <c r="D49" s="9">
        <v>1525</v>
      </c>
    </row>
    <row r="50" spans="1:4">
      <c r="A50">
        <v>49</v>
      </c>
      <c r="B50" s="9">
        <v>1598</v>
      </c>
      <c r="C50" s="9">
        <v>1315</v>
      </c>
      <c r="D50" s="9">
        <v>1539</v>
      </c>
    </row>
    <row r="51" spans="1:4">
      <c r="A51">
        <v>50</v>
      </c>
      <c r="B51" s="9">
        <v>1402</v>
      </c>
      <c r="C51" s="9">
        <v>1495</v>
      </c>
      <c r="D51" s="9">
        <v>1552</v>
      </c>
    </row>
    <row r="52" spans="1:4">
      <c r="A52">
        <v>51</v>
      </c>
      <c r="B52" s="9">
        <v>1545</v>
      </c>
      <c r="C52" s="9">
        <v>1375</v>
      </c>
      <c r="D52" s="9">
        <v>1560</v>
      </c>
    </row>
    <row r="53" spans="1:4">
      <c r="A53">
        <v>52</v>
      </c>
      <c r="B53" s="9">
        <v>1552</v>
      </c>
      <c r="C53" s="9">
        <v>1695</v>
      </c>
      <c r="D53" s="9">
        <v>1622</v>
      </c>
    </row>
    <row r="54" spans="1:4">
      <c r="A54">
        <v>53</v>
      </c>
      <c r="B54" s="9">
        <v>1648</v>
      </c>
      <c r="C54" s="9">
        <v>1350</v>
      </c>
      <c r="D54" s="9">
        <v>1709</v>
      </c>
    </row>
    <row r="55" spans="1:4">
      <c r="A55">
        <v>54</v>
      </c>
      <c r="B55" s="9">
        <v>1703</v>
      </c>
      <c r="C55" s="9">
        <v>1375</v>
      </c>
      <c r="D55" s="9">
        <v>1585</v>
      </c>
    </row>
    <row r="56" spans="1:4">
      <c r="A56">
        <v>55</v>
      </c>
      <c r="B56" s="9">
        <v>1755</v>
      </c>
      <c r="C56" s="9">
        <v>1785</v>
      </c>
      <c r="D56" s="9">
        <v>1620</v>
      </c>
    </row>
    <row r="57" spans="1:4">
      <c r="A57">
        <v>56</v>
      </c>
      <c r="B57" s="10">
        <v>1545</v>
      </c>
      <c r="C57" s="9">
        <v>1350</v>
      </c>
      <c r="D57" s="9">
        <v>1563</v>
      </c>
    </row>
    <row r="58" spans="1:4">
      <c r="A58">
        <v>57</v>
      </c>
      <c r="B58" s="9">
        <v>1550</v>
      </c>
      <c r="C58" s="9">
        <v>1288</v>
      </c>
      <c r="D58" s="9">
        <v>1555</v>
      </c>
    </row>
    <row r="59" spans="1:4">
      <c r="A59">
        <v>58</v>
      </c>
      <c r="B59" s="9">
        <v>1553</v>
      </c>
      <c r="C59" s="9">
        <v>1325</v>
      </c>
      <c r="D59" s="9">
        <v>1555</v>
      </c>
    </row>
    <row r="60" spans="1:4">
      <c r="A60">
        <v>59</v>
      </c>
      <c r="B60" s="9">
        <v>1535</v>
      </c>
      <c r="C60" s="9">
        <v>1810</v>
      </c>
      <c r="D60" s="9">
        <v>1711</v>
      </c>
    </row>
    <row r="61" spans="1:4">
      <c r="A61">
        <v>60</v>
      </c>
      <c r="B61" s="9">
        <v>1553</v>
      </c>
      <c r="C61" s="9">
        <v>1320</v>
      </c>
      <c r="D61" s="9">
        <v>1535</v>
      </c>
    </row>
    <row r="62" spans="1:4">
      <c r="A62">
        <v>61</v>
      </c>
      <c r="B62" s="9">
        <v>1549</v>
      </c>
      <c r="C62" s="9">
        <v>1333</v>
      </c>
      <c r="D62" s="9">
        <v>1575</v>
      </c>
    </row>
    <row r="63" spans="1:4">
      <c r="A63">
        <v>62</v>
      </c>
      <c r="B63" s="9">
        <v>1402</v>
      </c>
      <c r="C63" s="9">
        <v>1325</v>
      </c>
      <c r="D63" s="9">
        <v>1535</v>
      </c>
    </row>
    <row r="64" spans="1:4">
      <c r="A64">
        <v>63</v>
      </c>
      <c r="B64" s="9">
        <v>1555</v>
      </c>
      <c r="C64" s="9">
        <v>1322</v>
      </c>
      <c r="D64" s="9">
        <v>1565</v>
      </c>
    </row>
    <row r="65" spans="1:5">
      <c r="A65">
        <v>64</v>
      </c>
      <c r="B65" s="9">
        <v>1501</v>
      </c>
      <c r="C65" s="9">
        <v>1455</v>
      </c>
      <c r="D65" s="9">
        <v>1540</v>
      </c>
    </row>
    <row r="66" spans="1:5">
      <c r="A66">
        <v>65</v>
      </c>
      <c r="B66" s="10">
        <v>1543</v>
      </c>
      <c r="C66" s="9">
        <v>1350</v>
      </c>
      <c r="D66" s="9">
        <v>1535</v>
      </c>
    </row>
    <row r="67" spans="1:5">
      <c r="A67">
        <v>66</v>
      </c>
      <c r="B67" s="9">
        <v>1558</v>
      </c>
      <c r="C67" s="9">
        <v>1550</v>
      </c>
      <c r="D67" s="9">
        <v>1550</v>
      </c>
    </row>
    <row r="68" spans="1:5">
      <c r="E68">
        <f>COUNT(D2:D67)</f>
        <v>66</v>
      </c>
    </row>
  </sheetData>
  <sheetProtection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79D00-7E3A-EA41-9B93-2A8EEF860BEE}">
  <sheetPr>
    <pageSetUpPr fitToPage="1"/>
  </sheetPr>
  <dimension ref="A1:I32"/>
  <sheetViews>
    <sheetView showGridLines="0" tabSelected="1" workbookViewId="0">
      <selection activeCell="E32" sqref="E32"/>
    </sheetView>
  </sheetViews>
  <sheetFormatPr baseColWidth="10" defaultColWidth="0" defaultRowHeight="16" customHeight="1" zeroHeight="1"/>
  <cols>
    <col min="1" max="1" width="1.6640625" style="55" customWidth="1"/>
    <col min="2" max="2" width="32.33203125" style="55" bestFit="1" customWidth="1"/>
    <col min="3" max="3" width="13.1640625" style="55" customWidth="1"/>
    <col min="4" max="4" width="34.83203125" style="55" customWidth="1"/>
    <col min="5" max="5" width="1.83203125" style="55" customWidth="1"/>
    <col min="6" max="16384" width="10.83203125" style="55" hidden="1"/>
  </cols>
  <sheetData>
    <row r="1" spans="2:9">
      <c r="B1" s="55" t="s">
        <v>42</v>
      </c>
    </row>
    <row r="2" spans="2:9">
      <c r="B2" s="56" t="s">
        <v>43</v>
      </c>
      <c r="C2" s="57"/>
      <c r="D2" s="57"/>
    </row>
    <row r="3" spans="2:9">
      <c r="B3" s="56" t="s">
        <v>44</v>
      </c>
      <c r="H3" s="58">
        <v>0.05</v>
      </c>
    </row>
    <row r="4" spans="2:9">
      <c r="B4" s="59" t="s">
        <v>45</v>
      </c>
      <c r="C4" s="60">
        <v>0.05</v>
      </c>
      <c r="D4" s="57" t="s">
        <v>46</v>
      </c>
      <c r="H4" s="58">
        <v>0.01</v>
      </c>
    </row>
    <row r="5" spans="2:9">
      <c r="B5" s="59" t="s">
        <v>47</v>
      </c>
      <c r="C5" s="61">
        <v>226088.85860000001</v>
      </c>
      <c r="D5" s="57" t="s">
        <v>48</v>
      </c>
      <c r="H5" s="58">
        <v>0.1</v>
      </c>
    </row>
    <row r="6" spans="2:9">
      <c r="B6" s="59" t="s">
        <v>49</v>
      </c>
      <c r="C6" s="61">
        <v>16546.974125874123</v>
      </c>
      <c r="D6" s="57" t="s">
        <v>48</v>
      </c>
      <c r="H6" s="55" t="s">
        <v>50</v>
      </c>
    </row>
    <row r="7" spans="2:9">
      <c r="B7" s="59" t="s">
        <v>51</v>
      </c>
      <c r="C7" s="62">
        <f>C5/C6</f>
        <v>13.663456344351808</v>
      </c>
      <c r="D7" s="63" t="s">
        <v>52</v>
      </c>
      <c r="H7" s="64" t="s">
        <v>53</v>
      </c>
      <c r="I7" t="s">
        <v>54</v>
      </c>
    </row>
    <row r="8" spans="2:9">
      <c r="B8" s="59" t="s">
        <v>55</v>
      </c>
      <c r="C8" s="65">
        <v>2</v>
      </c>
      <c r="D8" s="57" t="s">
        <v>56</v>
      </c>
      <c r="H8" s="6">
        <v>0.01</v>
      </c>
      <c r="I8" t="s">
        <v>57</v>
      </c>
    </row>
    <row r="9" spans="2:9">
      <c r="B9" s="59" t="s">
        <v>58</v>
      </c>
      <c r="C9" s="65">
        <v>195</v>
      </c>
      <c r="D9" s="57" t="s">
        <v>59</v>
      </c>
      <c r="H9" s="6">
        <v>5.8999999999999997E-2</v>
      </c>
      <c r="I9" t="s">
        <v>60</v>
      </c>
    </row>
    <row r="10" spans="2:9">
      <c r="B10" s="59" t="s">
        <v>61</v>
      </c>
      <c r="C10" s="66">
        <v>3452748.8131313133</v>
      </c>
      <c r="D10" s="57" t="s">
        <v>46</v>
      </c>
      <c r="H10" s="6">
        <v>0.13800000000000001</v>
      </c>
      <c r="I10" t="s">
        <v>62</v>
      </c>
    </row>
    <row r="11" spans="2:9">
      <c r="B11" s="59" t="s">
        <v>63</v>
      </c>
      <c r="C11" s="67">
        <f>C5/C10</f>
        <v>6.5480830154846681E-2</v>
      </c>
      <c r="D11" s="63" t="s">
        <v>64</v>
      </c>
      <c r="H11" s="6"/>
      <c r="I11"/>
    </row>
    <row r="12" spans="2:9">
      <c r="B12" s="59" t="s">
        <v>65</v>
      </c>
      <c r="C12" s="68" t="str">
        <f>IF(C11&lt;H8,"Negligible",IF(C11&lt;H9,"Small",IF(C11&lt;H10,"Medium","Large")))</f>
        <v>Medium</v>
      </c>
      <c r="D12" s="57"/>
      <c r="H12" s="55" t="s">
        <v>66</v>
      </c>
    </row>
    <row r="13" spans="2:9">
      <c r="B13" s="59" t="s">
        <v>152</v>
      </c>
      <c r="C13" s="69">
        <f>SQRT(C11/(1-C11))</f>
        <v>0.26470550975455515</v>
      </c>
      <c r="D13" s="63" t="s">
        <v>67</v>
      </c>
      <c r="H13" s="64" t="s">
        <v>68</v>
      </c>
      <c r="I13" t="s">
        <v>54</v>
      </c>
    </row>
    <row r="14" spans="2:9">
      <c r="B14" s="59" t="s">
        <v>69</v>
      </c>
      <c r="C14" s="70" t="str">
        <f>IF(C13&lt;H14,"Negligible",IF(C13&lt;H15,"Small",IF(C13&lt;H16,"Medium","Large")))</f>
        <v>Medium</v>
      </c>
      <c r="D14" s="57"/>
      <c r="H14" s="6">
        <v>0.1</v>
      </c>
      <c r="I14" t="s">
        <v>57</v>
      </c>
    </row>
    <row r="15" spans="2:9">
      <c r="B15" s="59" t="s">
        <v>70</v>
      </c>
      <c r="C15" s="71">
        <f>EXP(1)</f>
        <v>2.7182818284590451</v>
      </c>
      <c r="D15" s="63" t="s">
        <v>71</v>
      </c>
      <c r="H15" s="6">
        <v>0.25</v>
      </c>
      <c r="I15" t="s">
        <v>60</v>
      </c>
    </row>
    <row r="16" spans="2:9">
      <c r="B16" s="59" t="s">
        <v>72</v>
      </c>
      <c r="C16" s="72">
        <f>_xlfn.F.INV.RT(Level_of_Significance__α,df__1,df__2)</f>
        <v>3.042229896895237</v>
      </c>
      <c r="D16" s="63" t="s">
        <v>73</v>
      </c>
      <c r="H16" s="6">
        <v>0.4</v>
      </c>
      <c r="I16" t="s">
        <v>62</v>
      </c>
    </row>
    <row r="17" spans="2:4">
      <c r="B17" s="59" t="s">
        <v>74</v>
      </c>
      <c r="C17" s="73">
        <f t="array" ref="C17">1-SUM((((0.5*Lambda)^(ROW($A$1:$A$106)-1))/FACT(ROW($A$1:$A$106)-1))*E^(-Lambda/2)*_xlfn.BETA.DIST((V_1*F)/(V_2+V_1*F),V_1/2+ROW($A$1:$A$106)-1,V_2/2,TRUE))</f>
        <v>0.91765063888352005</v>
      </c>
    </row>
    <row r="18" spans="2:4">
      <c r="B18" s="59" t="s">
        <v>75</v>
      </c>
      <c r="C18" s="73">
        <f>1-C17</f>
        <v>8.2349361116479947E-2</v>
      </c>
      <c r="D18" s="63" t="s">
        <v>76</v>
      </c>
    </row>
    <row r="19" spans="2:4">
      <c r="B19" s="59"/>
    </row>
    <row r="20" spans="2:4">
      <c r="B20" s="74" t="s">
        <v>77</v>
      </c>
      <c r="D20" s="75"/>
    </row>
    <row r="21" spans="2:4">
      <c r="B21" s="76" t="s">
        <v>78</v>
      </c>
    </row>
    <row r="22" spans="2:4">
      <c r="B22" s="76" t="s">
        <v>79</v>
      </c>
    </row>
    <row r="23" spans="2:4">
      <c r="B23" s="76" t="s">
        <v>80</v>
      </c>
    </row>
    <row r="24" spans="2:4">
      <c r="B24" s="76" t="s">
        <v>81</v>
      </c>
    </row>
    <row r="25" spans="2:4">
      <c r="C25" s="77" t="s">
        <v>158</v>
      </c>
    </row>
    <row r="26" spans="2:4">
      <c r="B26" s="74" t="s">
        <v>82</v>
      </c>
      <c r="C26" s="77" t="s">
        <v>159</v>
      </c>
    </row>
    <row r="27" spans="2:4">
      <c r="B27" s="76" t="s">
        <v>83</v>
      </c>
    </row>
    <row r="28" spans="2:4">
      <c r="B28" s="76" t="s">
        <v>84</v>
      </c>
    </row>
    <row r="29" spans="2:4">
      <c r="B29" s="76" t="s">
        <v>85</v>
      </c>
    </row>
    <row r="30" spans="2:4">
      <c r="B30" s="76" t="s">
        <v>86</v>
      </c>
    </row>
    <row r="31" spans="2:4">
      <c r="B31" s="77"/>
    </row>
    <row r="32" spans="2:4"/>
  </sheetData>
  <sheetProtection sheet="1" objects="1" scenarios="1"/>
  <dataValidations count="1">
    <dataValidation type="list" allowBlank="1" showErrorMessage="1" prompt="Select Alpha_x000a_" sqref="C4" xr:uid="{A1909186-01E9-BA49-96DD-FC569B4D91FE}">
      <formula1>H3:H5</formula1>
    </dataValidation>
  </dataValidations>
  <printOptions headings="1"/>
  <pageMargins left="0.5" right="0.5" top="0.75" bottom="0.75" header="0.3" footer="0.3"/>
  <pageSetup scale="99" orientation="portrait" horizontalDpi="0" verticalDpi="0"/>
  <headerFooter>
    <oddHeader>&amp;C&amp;"Calibri Bold,Bold"&amp;K000000One-Way ANOVA: Statistical Power</oddHeader>
    <oddFooter>&amp;R&amp;K000000&amp;F, &amp;A, &amp;P of&amp;N</oddFooter>
  </headerFooter>
  <ignoredErrors>
    <ignoredError sqref="C7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359F4-7695-8E46-8C42-5E049DE1D98D}">
  <dimension ref="A1:F28"/>
  <sheetViews>
    <sheetView showGridLines="0" workbookViewId="0">
      <selection activeCell="M11" sqref="M11"/>
    </sheetView>
  </sheetViews>
  <sheetFormatPr baseColWidth="10" defaultColWidth="0" defaultRowHeight="16" zeroHeight="1"/>
  <cols>
    <col min="1" max="1" width="29" customWidth="1"/>
    <col min="2" max="2" width="14.5" customWidth="1"/>
    <col min="3" max="3" width="46.33203125" customWidth="1"/>
    <col min="4" max="4" width="0.33203125" customWidth="1"/>
    <col min="5" max="16384" width="10.83203125" hidden="1"/>
  </cols>
  <sheetData>
    <row r="1" spans="1:6">
      <c r="A1" s="125" t="s">
        <v>151</v>
      </c>
      <c r="B1" s="124"/>
      <c r="C1" s="123"/>
      <c r="F1">
        <v>0.05</v>
      </c>
    </row>
    <row r="2" spans="1:6">
      <c r="A2" s="122" t="s">
        <v>150</v>
      </c>
      <c r="B2" t="s">
        <v>155</v>
      </c>
      <c r="C2" s="121"/>
      <c r="F2">
        <v>0.01</v>
      </c>
    </row>
    <row r="3" spans="1:6">
      <c r="A3" s="117" t="s">
        <v>149</v>
      </c>
      <c r="B3" s="116">
        <v>0.05</v>
      </c>
      <c r="C3" s="113" t="s">
        <v>138</v>
      </c>
      <c r="F3">
        <v>1E-3</v>
      </c>
    </row>
    <row r="4" spans="1:6">
      <c r="A4" s="117" t="s">
        <v>148</v>
      </c>
      <c r="B4" s="116">
        <v>1505.469696969697</v>
      </c>
      <c r="C4" s="113" t="s">
        <v>138</v>
      </c>
    </row>
    <row r="5" spans="1:6">
      <c r="A5" s="117" t="s">
        <v>147</v>
      </c>
      <c r="B5" s="116">
        <v>1504.2121212121212</v>
      </c>
      <c r="C5" s="113" t="s">
        <v>138</v>
      </c>
    </row>
    <row r="6" spans="1:6">
      <c r="A6" s="109" t="s">
        <v>146</v>
      </c>
      <c r="B6" s="120">
        <f>B4-B5</f>
        <v>1.2575757575757507</v>
      </c>
      <c r="C6" s="105" t="s">
        <v>145</v>
      </c>
    </row>
    <row r="7" spans="1:6">
      <c r="A7" s="109" t="s">
        <v>144</v>
      </c>
      <c r="B7" s="119">
        <f>_xlfn.T.INV(1-B3,B8)</f>
        <v>1.6527053097714495</v>
      </c>
      <c r="C7" s="105" t="s">
        <v>143</v>
      </c>
    </row>
    <row r="8" spans="1:6">
      <c r="A8" s="117" t="s">
        <v>142</v>
      </c>
      <c r="B8" s="118">
        <v>195</v>
      </c>
      <c r="C8" s="113" t="s">
        <v>138</v>
      </c>
    </row>
    <row r="9" spans="1:6">
      <c r="A9" s="117" t="s">
        <v>141</v>
      </c>
      <c r="B9" s="116">
        <v>16546.974125874123</v>
      </c>
      <c r="C9" s="113" t="s">
        <v>138</v>
      </c>
    </row>
    <row r="10" spans="1:6">
      <c r="A10" s="115" t="s">
        <v>140</v>
      </c>
      <c r="B10" s="114">
        <v>66</v>
      </c>
      <c r="C10" s="113" t="s">
        <v>138</v>
      </c>
    </row>
    <row r="11" spans="1:6">
      <c r="A11" s="115" t="s">
        <v>139</v>
      </c>
      <c r="B11" s="114">
        <v>66</v>
      </c>
      <c r="C11" s="113" t="s">
        <v>138</v>
      </c>
    </row>
    <row r="12" spans="1:6" ht="17" thickBot="1">
      <c r="A12" s="109" t="s">
        <v>137</v>
      </c>
      <c r="B12" s="112">
        <f>(SQRT(B9*((1/B10)+(1/B11))))*B7</f>
        <v>37.008181585049897</v>
      </c>
      <c r="C12" s="105" t="s">
        <v>136</v>
      </c>
    </row>
    <row r="13" spans="1:6">
      <c r="A13" s="111" t="s">
        <v>135</v>
      </c>
      <c r="B13" s="110">
        <f>B6-B12</f>
        <v>-35.750605827474146</v>
      </c>
      <c r="C13" s="105" t="s">
        <v>134</v>
      </c>
    </row>
    <row r="14" spans="1:6">
      <c r="A14" s="109" t="s">
        <v>133</v>
      </c>
      <c r="B14" s="108">
        <f>B6+B12</f>
        <v>38.265757342625648</v>
      </c>
      <c r="C14" s="105" t="s">
        <v>132</v>
      </c>
    </row>
    <row r="15" spans="1:6" ht="20" thickBot="1">
      <c r="A15" s="107" t="s">
        <v>131</v>
      </c>
      <c r="B15" s="106" t="str">
        <f>IF(AND(B13&lt;0,B14&gt;0),"No Difference","Difference")</f>
        <v>No Difference</v>
      </c>
      <c r="C15" s="105" t="s">
        <v>130</v>
      </c>
    </row>
    <row r="16" spans="1:6" ht="17" thickBot="1">
      <c r="A16" s="104" t="s">
        <v>129</v>
      </c>
      <c r="B16" s="103"/>
      <c r="C16" s="102"/>
    </row>
    <row r="17" spans="1:3">
      <c r="A17" s="101" t="s">
        <v>128</v>
      </c>
      <c r="B17" s="99"/>
      <c r="C17" s="98"/>
    </row>
    <row r="18" spans="1:3">
      <c r="A18" s="100"/>
      <c r="B18" s="99"/>
      <c r="C18" s="98"/>
    </row>
    <row r="19" spans="1:3">
      <c r="A19" s="100"/>
      <c r="B19" s="99"/>
      <c r="C19" s="98"/>
    </row>
    <row r="20" spans="1:3">
      <c r="A20" s="100"/>
      <c r="B20" s="99"/>
      <c r="C20" s="98"/>
    </row>
    <row r="21" spans="1:3">
      <c r="A21" s="100"/>
      <c r="B21" s="99"/>
      <c r="C21" s="98"/>
    </row>
    <row r="22" spans="1:3">
      <c r="A22" s="100"/>
      <c r="B22" s="99"/>
      <c r="C22" s="98"/>
    </row>
    <row r="23" spans="1:3">
      <c r="A23" s="100"/>
      <c r="B23" s="99"/>
      <c r="C23" s="98"/>
    </row>
    <row r="24" spans="1:3" ht="17" thickBot="1">
      <c r="A24" s="97"/>
      <c r="B24" s="96"/>
      <c r="C24" s="95"/>
    </row>
    <row r="25" spans="1:3" hidden="1">
      <c r="B25" s="55"/>
    </row>
    <row r="26" spans="1:3" hidden="1">
      <c r="B26" s="55"/>
    </row>
    <row r="27" spans="1:3" hidden="1">
      <c r="B27" s="55"/>
    </row>
    <row r="28" spans="1:3" hidden="1">
      <c r="B28" s="55"/>
    </row>
  </sheetData>
  <sheetProtection sheet="1" objects="1" scenarios="1"/>
  <dataValidations count="2">
    <dataValidation type="list" allowBlank="1" showInputMessage="1" showErrorMessage="1" prompt="Select Alpha from List" sqref="B3" xr:uid="{44DB3D35-7ACD-AC48-B276-8ED11844D904}">
      <formula1>$F$1:$F$3</formula1>
    </dataValidation>
    <dataValidation type="whole" allowBlank="1" showInputMessage="1" showErrorMessage="1" prompt="Must be a whole number" sqref="B10:B11 B8" xr:uid="{A1C64C3C-A06C-BA43-B613-C2EEA32A7932}">
      <formula1>1</formula1>
      <formula2>1000</formula2>
    </dataValidation>
  </dataValidations>
  <printOptions horizontalCentered="1" verticalCentered="1" headings="1"/>
  <pageMargins left="0.7" right="0.7" top="0.75" bottom="0.75" header="0.3" footer="0.3"/>
  <pageSetup orientation="landscape" horizontalDpi="0" verticalDpi="0"/>
  <headerFooter>
    <oddHeader>&amp;C&amp;"Calibri Bold,Bold"&amp;14&amp;K000000LSD Confidence Intervals Template
Post Hoc Analysis</oddHeader>
    <oddFooter>&amp;R&amp;K000000&amp;F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0DF87-7D31-FB45-ADB5-5F707C422F25}">
  <dimension ref="A1:F28"/>
  <sheetViews>
    <sheetView showGridLines="0" workbookViewId="0">
      <selection activeCell="M11" sqref="M11"/>
    </sheetView>
  </sheetViews>
  <sheetFormatPr baseColWidth="10" defaultColWidth="0" defaultRowHeight="16" customHeight="1" zeroHeight="1"/>
  <cols>
    <col min="1" max="1" width="29" customWidth="1"/>
    <col min="2" max="2" width="14.5" customWidth="1"/>
    <col min="3" max="3" width="46.33203125" customWidth="1"/>
    <col min="4" max="4" width="0.33203125" customWidth="1"/>
    <col min="5" max="16384" width="10.83203125" hidden="1"/>
  </cols>
  <sheetData>
    <row r="1" spans="1:6">
      <c r="A1" s="125" t="s">
        <v>151</v>
      </c>
      <c r="B1" s="124"/>
      <c r="C1" s="123"/>
      <c r="F1">
        <v>0.05</v>
      </c>
    </row>
    <row r="2" spans="1:6">
      <c r="A2" s="122" t="s">
        <v>150</v>
      </c>
      <c r="B2" t="s">
        <v>154</v>
      </c>
      <c r="C2" s="121"/>
      <c r="F2">
        <v>0.01</v>
      </c>
    </row>
    <row r="3" spans="1:6">
      <c r="A3" s="117" t="s">
        <v>149</v>
      </c>
      <c r="B3" s="116">
        <v>0.05</v>
      </c>
      <c r="C3" s="113" t="s">
        <v>138</v>
      </c>
      <c r="F3">
        <v>1E-3</v>
      </c>
    </row>
    <row r="4" spans="1:6">
      <c r="A4" s="117" t="s">
        <v>148</v>
      </c>
      <c r="B4" s="116">
        <v>1505.469696969697</v>
      </c>
      <c r="C4" s="113" t="s">
        <v>138</v>
      </c>
    </row>
    <row r="5" spans="1:6">
      <c r="A5" s="117" t="s">
        <v>147</v>
      </c>
      <c r="B5" s="126">
        <v>1576.5151515151515</v>
      </c>
      <c r="C5" s="113" t="s">
        <v>138</v>
      </c>
    </row>
    <row r="6" spans="1:6">
      <c r="A6" s="109" t="s">
        <v>146</v>
      </c>
      <c r="B6" s="120">
        <f>B4-B5</f>
        <v>-71.045454545454504</v>
      </c>
      <c r="C6" s="105" t="s">
        <v>145</v>
      </c>
    </row>
    <row r="7" spans="1:6">
      <c r="A7" s="109" t="s">
        <v>144</v>
      </c>
      <c r="B7" s="119">
        <f>_xlfn.T.INV(1-B3,B8)</f>
        <v>1.6527053097714495</v>
      </c>
      <c r="C7" s="105" t="s">
        <v>143</v>
      </c>
    </row>
    <row r="8" spans="1:6">
      <c r="A8" s="117" t="s">
        <v>142</v>
      </c>
      <c r="B8" s="118">
        <v>195</v>
      </c>
      <c r="C8" s="113" t="s">
        <v>138</v>
      </c>
    </row>
    <row r="9" spans="1:6">
      <c r="A9" s="117" t="s">
        <v>141</v>
      </c>
      <c r="B9" s="116">
        <v>16546.974125874123</v>
      </c>
      <c r="C9" s="113" t="s">
        <v>138</v>
      </c>
    </row>
    <row r="10" spans="1:6">
      <c r="A10" s="115" t="s">
        <v>140</v>
      </c>
      <c r="B10" s="114">
        <v>66</v>
      </c>
      <c r="C10" s="113" t="s">
        <v>138</v>
      </c>
    </row>
    <row r="11" spans="1:6">
      <c r="A11" s="115" t="s">
        <v>139</v>
      </c>
      <c r="B11" s="114">
        <v>66</v>
      </c>
      <c r="C11" s="113" t="s">
        <v>138</v>
      </c>
    </row>
    <row r="12" spans="1:6" ht="17" thickBot="1">
      <c r="A12" s="109" t="s">
        <v>137</v>
      </c>
      <c r="B12" s="112">
        <f>(SQRT(B9*((1/B10)+(1/B11))))*B7</f>
        <v>37.008181585049897</v>
      </c>
      <c r="C12" s="105" t="s">
        <v>136</v>
      </c>
    </row>
    <row r="13" spans="1:6">
      <c r="A13" s="111" t="s">
        <v>135</v>
      </c>
      <c r="B13" s="110">
        <f>B6-B12</f>
        <v>-108.0536361305044</v>
      </c>
      <c r="C13" s="105" t="s">
        <v>134</v>
      </c>
    </row>
    <row r="14" spans="1:6">
      <c r="A14" s="109" t="s">
        <v>133</v>
      </c>
      <c r="B14" s="108">
        <f>B6+B12</f>
        <v>-34.037272960404607</v>
      </c>
      <c r="C14" s="105" t="s">
        <v>132</v>
      </c>
    </row>
    <row r="15" spans="1:6" ht="20" thickBot="1">
      <c r="A15" s="107" t="s">
        <v>131</v>
      </c>
      <c r="B15" s="106" t="str">
        <f>IF(AND(B13&lt;0,B14&gt;0),"No Difference","Difference")</f>
        <v>Difference</v>
      </c>
      <c r="C15" s="105" t="s">
        <v>130</v>
      </c>
    </row>
    <row r="16" spans="1:6" ht="17" thickBot="1">
      <c r="A16" s="104" t="s">
        <v>129</v>
      </c>
      <c r="B16" s="103"/>
      <c r="C16" s="102"/>
    </row>
    <row r="17" spans="1:3">
      <c r="A17" s="101" t="s">
        <v>128</v>
      </c>
      <c r="B17" s="99"/>
      <c r="C17" s="98"/>
    </row>
    <row r="18" spans="1:3">
      <c r="A18" s="100"/>
      <c r="B18" s="99"/>
      <c r="C18" s="98"/>
    </row>
    <row r="19" spans="1:3">
      <c r="A19" s="100"/>
      <c r="B19" s="99"/>
      <c r="C19" s="98"/>
    </row>
    <row r="20" spans="1:3">
      <c r="A20" s="100"/>
      <c r="B20" s="99"/>
      <c r="C20" s="98"/>
    </row>
    <row r="21" spans="1:3">
      <c r="A21" s="100"/>
      <c r="B21" s="99"/>
      <c r="C21" s="98"/>
    </row>
    <row r="22" spans="1:3">
      <c r="A22" s="100"/>
      <c r="B22" s="99"/>
      <c r="C22" s="98"/>
    </row>
    <row r="23" spans="1:3">
      <c r="A23" s="100"/>
      <c r="B23" s="99"/>
      <c r="C23" s="98"/>
    </row>
    <row r="24" spans="1:3" ht="17" thickBot="1">
      <c r="A24" s="97"/>
      <c r="B24" s="96"/>
      <c r="C24" s="95"/>
    </row>
    <row r="25" spans="1:3" hidden="1">
      <c r="B25" s="55"/>
    </row>
    <row r="26" spans="1:3" hidden="1">
      <c r="B26" s="55"/>
    </row>
    <row r="27" spans="1:3" hidden="1">
      <c r="B27" s="55"/>
    </row>
    <row r="28" spans="1:3" hidden="1">
      <c r="B28" s="55"/>
    </row>
  </sheetData>
  <sheetProtection sheet="1" objects="1" scenarios="1"/>
  <dataValidations count="2">
    <dataValidation type="whole" allowBlank="1" showInputMessage="1" showErrorMessage="1" prompt="Must be a whole number" sqref="B10:B11 B8" xr:uid="{1FA72437-C982-D046-B840-3808904E323C}">
      <formula1>1</formula1>
      <formula2>1000</formula2>
    </dataValidation>
    <dataValidation type="list" allowBlank="1" showInputMessage="1" showErrorMessage="1" prompt="Select Alpha from List" sqref="B3" xr:uid="{F331E1FC-EC06-E949-8D23-33FEB4106F22}">
      <formula1>$F$1:$F$3</formula1>
    </dataValidation>
  </dataValidations>
  <printOptions horizontalCentered="1" verticalCentered="1" headings="1"/>
  <pageMargins left="0.7" right="0.7" top="0.75" bottom="0.75" header="0.3" footer="0.3"/>
  <pageSetup orientation="landscape" horizontalDpi="0" verticalDpi="0"/>
  <headerFooter>
    <oddHeader>&amp;C&amp;"Calibri Bold,Bold"&amp;14&amp;K000000LSD Confidence Intervals Template
Post Hoc Analysis</oddHeader>
    <oddFooter>&amp;R&amp;K000000&amp;F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DD5BF-0007-8543-921E-459EEAC5F84B}">
  <dimension ref="A1:F28"/>
  <sheetViews>
    <sheetView showGridLines="0" workbookViewId="0">
      <selection activeCell="M11" sqref="M11"/>
    </sheetView>
  </sheetViews>
  <sheetFormatPr baseColWidth="10" defaultColWidth="0" defaultRowHeight="16" customHeight="1" zeroHeight="1"/>
  <cols>
    <col min="1" max="1" width="29" customWidth="1"/>
    <col min="2" max="2" width="14.5" customWidth="1"/>
    <col min="3" max="3" width="46.33203125" customWidth="1"/>
    <col min="4" max="4" width="0.33203125" customWidth="1"/>
    <col min="5" max="16384" width="10.83203125" hidden="1"/>
  </cols>
  <sheetData>
    <row r="1" spans="1:6">
      <c r="A1" s="125" t="s">
        <v>151</v>
      </c>
      <c r="B1" s="124"/>
      <c r="C1" s="123"/>
      <c r="F1">
        <v>0.05</v>
      </c>
    </row>
    <row r="2" spans="1:6">
      <c r="A2" s="122" t="s">
        <v>150</v>
      </c>
      <c r="B2" t="s">
        <v>153</v>
      </c>
      <c r="C2" s="121"/>
      <c r="F2">
        <v>0.01</v>
      </c>
    </row>
    <row r="3" spans="1:6">
      <c r="A3" s="117" t="s">
        <v>149</v>
      </c>
      <c r="B3" s="116">
        <v>0.05</v>
      </c>
      <c r="C3" s="113" t="s">
        <v>138</v>
      </c>
      <c r="F3">
        <v>1E-3</v>
      </c>
    </row>
    <row r="4" spans="1:6">
      <c r="A4" s="117" t="s">
        <v>148</v>
      </c>
      <c r="B4" s="116">
        <v>1504.2121212121212</v>
      </c>
      <c r="C4" s="113" t="s">
        <v>138</v>
      </c>
    </row>
    <row r="5" spans="1:6">
      <c r="A5" s="117" t="s">
        <v>147</v>
      </c>
      <c r="B5" s="126">
        <v>1576.5151515151515</v>
      </c>
      <c r="C5" s="113" t="s">
        <v>138</v>
      </c>
    </row>
    <row r="6" spans="1:6">
      <c r="A6" s="109" t="s">
        <v>146</v>
      </c>
      <c r="B6" s="120">
        <f>B4-B5</f>
        <v>-72.303030303030255</v>
      </c>
      <c r="C6" s="105" t="s">
        <v>145</v>
      </c>
    </row>
    <row r="7" spans="1:6">
      <c r="A7" s="109" t="s">
        <v>144</v>
      </c>
      <c r="B7" s="119">
        <f>_xlfn.T.INV(1-B3,B8)</f>
        <v>1.6527053097714495</v>
      </c>
      <c r="C7" s="105" t="s">
        <v>143</v>
      </c>
    </row>
    <row r="8" spans="1:6">
      <c r="A8" s="117" t="s">
        <v>142</v>
      </c>
      <c r="B8" s="118">
        <v>195</v>
      </c>
      <c r="C8" s="113" t="s">
        <v>138</v>
      </c>
    </row>
    <row r="9" spans="1:6">
      <c r="A9" s="117" t="s">
        <v>141</v>
      </c>
      <c r="B9" s="116">
        <v>16546.974125874123</v>
      </c>
      <c r="C9" s="113" t="s">
        <v>138</v>
      </c>
    </row>
    <row r="10" spans="1:6">
      <c r="A10" s="115" t="s">
        <v>140</v>
      </c>
      <c r="B10" s="114">
        <v>66</v>
      </c>
      <c r="C10" s="113" t="s">
        <v>138</v>
      </c>
    </row>
    <row r="11" spans="1:6">
      <c r="A11" s="115" t="s">
        <v>139</v>
      </c>
      <c r="B11" s="114">
        <v>66</v>
      </c>
      <c r="C11" s="113" t="s">
        <v>138</v>
      </c>
    </row>
    <row r="12" spans="1:6" ht="17" thickBot="1">
      <c r="A12" s="109" t="s">
        <v>137</v>
      </c>
      <c r="B12" s="112">
        <f>(SQRT(B9*((1/B10)+(1/B11))))*B7</f>
        <v>37.008181585049897</v>
      </c>
      <c r="C12" s="105" t="s">
        <v>136</v>
      </c>
    </row>
    <row r="13" spans="1:6">
      <c r="A13" s="111" t="s">
        <v>135</v>
      </c>
      <c r="B13" s="110">
        <f>B6-B12</f>
        <v>-109.31121188808015</v>
      </c>
      <c r="C13" s="105" t="s">
        <v>134</v>
      </c>
    </row>
    <row r="14" spans="1:6">
      <c r="A14" s="109" t="s">
        <v>133</v>
      </c>
      <c r="B14" s="108">
        <f>B6+B12</f>
        <v>-35.294848717980358</v>
      </c>
      <c r="C14" s="105" t="s">
        <v>132</v>
      </c>
    </row>
    <row r="15" spans="1:6" ht="20" thickBot="1">
      <c r="A15" s="107" t="s">
        <v>131</v>
      </c>
      <c r="B15" s="106" t="str">
        <f>IF(AND(B13&lt;0,B14&gt;0),"No Difference","Difference")</f>
        <v>Difference</v>
      </c>
      <c r="C15" s="105" t="s">
        <v>130</v>
      </c>
    </row>
    <row r="16" spans="1:6" ht="17" thickBot="1">
      <c r="A16" s="104" t="s">
        <v>129</v>
      </c>
      <c r="B16" s="103"/>
      <c r="C16" s="102"/>
    </row>
    <row r="17" spans="1:3">
      <c r="A17" s="101" t="s">
        <v>128</v>
      </c>
      <c r="B17" s="99"/>
      <c r="C17" s="98"/>
    </row>
    <row r="18" spans="1:3">
      <c r="A18" s="100"/>
      <c r="B18" s="99"/>
      <c r="C18" s="98"/>
    </row>
    <row r="19" spans="1:3">
      <c r="A19" s="100"/>
      <c r="B19" s="99"/>
      <c r="C19" s="98"/>
    </row>
    <row r="20" spans="1:3">
      <c r="A20" s="100"/>
      <c r="B20" s="99"/>
      <c r="C20" s="98"/>
    </row>
    <row r="21" spans="1:3">
      <c r="A21" s="100"/>
      <c r="B21" s="99"/>
      <c r="C21" s="98"/>
    </row>
    <row r="22" spans="1:3">
      <c r="A22" s="100"/>
      <c r="B22" s="99"/>
      <c r="C22" s="98"/>
    </row>
    <row r="23" spans="1:3">
      <c r="A23" s="100"/>
      <c r="B23" s="99"/>
      <c r="C23" s="98"/>
    </row>
    <row r="24" spans="1:3" ht="17" thickBot="1">
      <c r="A24" s="97"/>
      <c r="B24" s="96"/>
      <c r="C24" s="95"/>
    </row>
    <row r="25" spans="1:3" hidden="1">
      <c r="B25" s="55"/>
    </row>
    <row r="26" spans="1:3" hidden="1">
      <c r="B26" s="55"/>
    </row>
    <row r="27" spans="1:3" hidden="1">
      <c r="B27" s="55"/>
    </row>
    <row r="28" spans="1:3" hidden="1">
      <c r="B28" s="55"/>
    </row>
  </sheetData>
  <sheetProtection sheet="1" objects="1" scenarios="1"/>
  <dataValidations count="2">
    <dataValidation type="list" allowBlank="1" showInputMessage="1" showErrorMessage="1" prompt="Select Alpha from List" sqref="B3" xr:uid="{081B82D0-25C9-674C-9237-2B32F30264DD}">
      <formula1>$F$1:$F$3</formula1>
    </dataValidation>
    <dataValidation type="whole" allowBlank="1" showInputMessage="1" showErrorMessage="1" prompt="Must be a whole number" sqref="B10:B11 B8" xr:uid="{5B266648-43F8-9543-9A4F-B843453E7326}">
      <formula1>1</formula1>
      <formula2>1000</formula2>
    </dataValidation>
  </dataValidations>
  <printOptions horizontalCentered="1" verticalCentered="1" headings="1"/>
  <pageMargins left="0.7" right="0.7" top="0.75" bottom="0.75" header="0.3" footer="0.3"/>
  <pageSetup orientation="landscape" horizontalDpi="0" verticalDpi="0"/>
  <headerFooter>
    <oddHeader>&amp;C&amp;"Calibri Bold,Bold"&amp;14&amp;K000000LSD Confidence Intervals Template
Post Hoc Analysis</oddHeader>
    <oddFooter>&amp;R&amp;K000000&amp;F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DAA7A-FBB8-094E-928B-A687A31509F0}">
  <dimension ref="A2:F53"/>
  <sheetViews>
    <sheetView showGridLines="0" workbookViewId="0">
      <selection activeCell="M11" sqref="M11"/>
    </sheetView>
  </sheetViews>
  <sheetFormatPr baseColWidth="10" defaultRowHeight="15"/>
  <cols>
    <col min="1" max="1" width="12.5" style="11" bestFit="1" customWidth="1"/>
    <col min="2" max="2" width="12" style="11" bestFit="1" customWidth="1"/>
    <col min="3" max="5" width="12.83203125" style="11" customWidth="1"/>
    <col min="6" max="6" width="8.5" style="11" bestFit="1" customWidth="1"/>
    <col min="7" max="16384" width="10.83203125" style="11"/>
  </cols>
  <sheetData>
    <row r="2" spans="1:6" ht="17">
      <c r="A2" s="12" t="s">
        <v>24</v>
      </c>
    </row>
    <row r="4" spans="1:6" ht="16">
      <c r="A4" s="11" t="s">
        <v>25</v>
      </c>
      <c r="B4" s="16" t="s">
        <v>26</v>
      </c>
      <c r="C4" s="18" t="s">
        <v>27</v>
      </c>
      <c r="D4" s="20" t="s">
        <v>28</v>
      </c>
      <c r="E4" s="14"/>
      <c r="F4"/>
    </row>
    <row r="5" spans="1:6" ht="16">
      <c r="A5" s="15">
        <v>1528.7323232323233</v>
      </c>
      <c r="B5" s="17">
        <v>1505.469696969697</v>
      </c>
      <c r="C5" s="19">
        <v>66</v>
      </c>
      <c r="D5" s="21">
        <v>123.50399802896072</v>
      </c>
      <c r="E5" s="11" t="s">
        <v>21</v>
      </c>
      <c r="F5"/>
    </row>
    <row r="6" spans="1:6" ht="16">
      <c r="A6" s="15">
        <v>1528.7323232323233</v>
      </c>
      <c r="B6" s="17">
        <v>1504.2121212121212</v>
      </c>
      <c r="C6" s="19">
        <v>66</v>
      </c>
      <c r="D6" s="21">
        <v>178.83671238582332</v>
      </c>
      <c r="E6" s="11" t="s">
        <v>22</v>
      </c>
      <c r="F6"/>
    </row>
    <row r="7" spans="1:6" ht="16">
      <c r="A7" s="15">
        <v>1528.7323232323233</v>
      </c>
      <c r="B7" s="17">
        <v>1576.5151515151515</v>
      </c>
      <c r="C7" s="19">
        <v>66</v>
      </c>
      <c r="D7" s="21">
        <v>49.041973364814282</v>
      </c>
      <c r="E7" s="11" t="s">
        <v>23</v>
      </c>
      <c r="F7"/>
    </row>
    <row r="8" spans="1:6">
      <c r="A8" s="11" t="s">
        <v>25</v>
      </c>
      <c r="B8" s="22">
        <v>1528.7323232323233</v>
      </c>
      <c r="C8" s="23">
        <v>198</v>
      </c>
      <c r="D8" s="24">
        <v>132.38823105351452</v>
      </c>
      <c r="E8" s="25" t="s">
        <v>20</v>
      </c>
    </row>
    <row r="9" spans="1:6">
      <c r="B9" s="11" t="s">
        <v>25</v>
      </c>
    </row>
    <row r="10" spans="1:6">
      <c r="A10" s="11" t="s">
        <v>29</v>
      </c>
      <c r="B10" s="21" t="s">
        <v>25</v>
      </c>
      <c r="D10" s="28"/>
      <c r="E10" s="30"/>
    </row>
    <row r="11" spans="1:6">
      <c r="A11" s="26" t="s">
        <v>30</v>
      </c>
      <c r="B11" s="20" t="s">
        <v>12</v>
      </c>
      <c r="C11" s="14" t="s">
        <v>31</v>
      </c>
      <c r="D11" s="29" t="s">
        <v>14</v>
      </c>
      <c r="E11" s="31" t="s">
        <v>15</v>
      </c>
      <c r="F11" s="14" t="s">
        <v>32</v>
      </c>
    </row>
    <row r="12" spans="1:6">
      <c r="A12" s="11" t="s">
        <v>33</v>
      </c>
      <c r="B12" s="21">
        <v>226088.85858585834</v>
      </c>
      <c r="C12" s="11">
        <v>2</v>
      </c>
      <c r="D12" s="28">
        <v>113044.42929292917</v>
      </c>
      <c r="E12" s="30">
        <v>6.8317281717485834</v>
      </c>
      <c r="F12" s="27">
        <v>1.3562848645556347E-3</v>
      </c>
    </row>
    <row r="13" spans="1:6">
      <c r="A13" s="11" t="s">
        <v>34</v>
      </c>
      <c r="B13" s="21">
        <v>3226659.9545454546</v>
      </c>
      <c r="C13" s="11">
        <v>195</v>
      </c>
      <c r="D13" s="28">
        <v>16546.974125874127</v>
      </c>
      <c r="E13" s="30"/>
    </row>
    <row r="14" spans="1:6">
      <c r="A14" s="25" t="s">
        <v>20</v>
      </c>
      <c r="B14" s="24">
        <v>3452748.8131313128</v>
      </c>
      <c r="C14" s="25">
        <v>197</v>
      </c>
      <c r="D14" s="32"/>
      <c r="E14" s="33"/>
      <c r="F14" s="25"/>
    </row>
    <row r="16" spans="1:6">
      <c r="A16" s="50" t="s">
        <v>38</v>
      </c>
    </row>
    <row r="17" spans="1:6">
      <c r="A17" s="42" t="s">
        <v>37</v>
      </c>
      <c r="B17" s="43"/>
      <c r="C17" s="43"/>
      <c r="D17" s="43"/>
      <c r="E17" s="43"/>
    </row>
    <row r="18" spans="1:6">
      <c r="A18" s="44"/>
      <c r="B18" s="44"/>
      <c r="C18" s="45" t="s">
        <v>22</v>
      </c>
      <c r="D18" s="45" t="s">
        <v>21</v>
      </c>
      <c r="E18" s="45" t="s">
        <v>23</v>
      </c>
    </row>
    <row r="19" spans="1:6">
      <c r="A19" s="44"/>
      <c r="B19" s="44"/>
      <c r="C19" s="46">
        <v>1504.2121212121212</v>
      </c>
      <c r="D19" s="46">
        <v>1505.469696969697</v>
      </c>
      <c r="E19" s="46">
        <v>1576.5151515151515</v>
      </c>
    </row>
    <row r="20" spans="1:6">
      <c r="A20" s="45" t="s">
        <v>22</v>
      </c>
      <c r="B20" s="46">
        <v>1504.2121212121212</v>
      </c>
      <c r="C20" s="47"/>
      <c r="D20" s="47"/>
      <c r="E20" s="47"/>
    </row>
    <row r="21" spans="1:6">
      <c r="A21" s="45" t="s">
        <v>21</v>
      </c>
      <c r="B21" s="46">
        <v>1505.469696969697</v>
      </c>
      <c r="C21" s="48">
        <v>0.95527136007343394</v>
      </c>
      <c r="D21" s="47"/>
      <c r="E21" s="47"/>
    </row>
    <row r="22" spans="1:6">
      <c r="A22" s="45" t="s">
        <v>23</v>
      </c>
      <c r="B22" s="46">
        <v>1576.5151515151515</v>
      </c>
      <c r="C22" s="49">
        <v>1.45818322150189E-3</v>
      </c>
      <c r="D22" s="49">
        <v>1.7546189690424482E-3</v>
      </c>
      <c r="E22" s="47"/>
    </row>
    <row r="25" spans="1:6">
      <c r="A25" s="39" t="s">
        <v>35</v>
      </c>
    </row>
    <row r="26" spans="1:6" ht="16">
      <c r="A26" s="13"/>
      <c r="B26" s="13"/>
      <c r="C26" s="34" t="s">
        <v>22</v>
      </c>
      <c r="D26" s="34" t="s">
        <v>21</v>
      </c>
      <c r="E26" s="34" t="s">
        <v>23</v>
      </c>
      <c r="F26"/>
    </row>
    <row r="27" spans="1:6" ht="16">
      <c r="A27" s="13"/>
      <c r="B27" s="13"/>
      <c r="C27" s="35">
        <v>1504.2121212121212</v>
      </c>
      <c r="D27" s="35">
        <v>1505.469696969697</v>
      </c>
      <c r="E27" s="35">
        <v>1576.5151515151515</v>
      </c>
      <c r="F27"/>
    </row>
    <row r="28" spans="1:6" ht="16">
      <c r="A28" s="34" t="s">
        <v>22</v>
      </c>
      <c r="B28" s="35">
        <v>1504.2121212121212</v>
      </c>
      <c r="C28" s="36"/>
      <c r="D28" s="36"/>
      <c r="E28" s="36"/>
      <c r="F28"/>
    </row>
    <row r="29" spans="1:6" ht="16">
      <c r="A29" s="34" t="s">
        <v>21</v>
      </c>
      <c r="B29" s="35">
        <v>1505.469696969697</v>
      </c>
      <c r="C29" s="37">
        <v>5.6160612139476297E-2</v>
      </c>
      <c r="D29" s="36"/>
      <c r="E29" s="36"/>
      <c r="F29"/>
    </row>
    <row r="30" spans="1:6" ht="16">
      <c r="A30" s="34" t="s">
        <v>23</v>
      </c>
      <c r="B30" s="35">
        <v>1576.5151515151515</v>
      </c>
      <c r="C30" s="38">
        <v>3.2288968810793035</v>
      </c>
      <c r="D30" s="38">
        <v>3.1727362689398273</v>
      </c>
      <c r="E30" s="36"/>
      <c r="F30"/>
    </row>
    <row r="31" spans="1:6" customFormat="1" ht="16"/>
    <row r="32" spans="1:6">
      <c r="A32" s="11" t="s">
        <v>36</v>
      </c>
    </row>
    <row r="33" spans="3:4">
      <c r="C33" s="11">
        <v>0.05</v>
      </c>
      <c r="D33" s="40">
        <v>2.379696325539022</v>
      </c>
    </row>
    <row r="34" spans="3:4">
      <c r="C34" s="11">
        <v>0.01</v>
      </c>
      <c r="D34" s="41">
        <v>2.9695444883085336</v>
      </c>
    </row>
    <row r="53" spans="6:6">
      <c r="F53" s="11" t="s">
        <v>25</v>
      </c>
    </row>
  </sheetData>
  <sheetProtection sheet="1" objects="1" scenarios="1"/>
  <sortState xmlns:xlrd2="http://schemas.microsoft.com/office/spreadsheetml/2017/richdata2" ref="A26:F31">
    <sortCondition ref="B27"/>
  </sortState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EA0FE-A496-8D49-B953-64720CE14866}">
  <dimension ref="A1:B9"/>
  <sheetViews>
    <sheetView showGridLines="0" showRowColHeaders="0" workbookViewId="0">
      <selection activeCell="A8" sqref="A8"/>
    </sheetView>
  </sheetViews>
  <sheetFormatPr baseColWidth="10" defaultColWidth="0" defaultRowHeight="16" customHeight="1" zeroHeight="1"/>
  <cols>
    <col min="1" max="1" width="80" bestFit="1" customWidth="1"/>
    <col min="2" max="2" width="1" customWidth="1"/>
    <col min="3" max="16384" width="10.83203125" hidden="1"/>
  </cols>
  <sheetData>
    <row r="1" spans="1:1" ht="19">
      <c r="A1" s="51" t="s">
        <v>39</v>
      </c>
    </row>
    <row r="2" spans="1:1" ht="19">
      <c r="A2" s="52" t="s">
        <v>40</v>
      </c>
    </row>
    <row r="3" spans="1:1" ht="19">
      <c r="A3" s="52" t="s">
        <v>41</v>
      </c>
    </row>
    <row r="4" spans="1:1">
      <c r="A4" s="53"/>
    </row>
    <row r="5" spans="1:1">
      <c r="A5" s="53"/>
    </row>
    <row r="6" spans="1:1">
      <c r="A6" s="53"/>
    </row>
    <row r="7" spans="1:1">
      <c r="A7" s="53"/>
    </row>
    <row r="8" spans="1:1" ht="17" thickBot="1">
      <c r="A8" s="54"/>
    </row>
    <row r="9" spans="1:1"/>
  </sheetData>
  <sheetProtection algorithmName="SHA-512" hashValue="D0mgvfeRViF+gC+o05Eoxr/GuT8QdIzBQScYZQqmserk5Rm6qyf8sfyHC2A8+n3AmMTgKQYhNSVjg740PlW9xw==" saltValue="1E7J8XY9MZ03/rybfR+oUg==" spinCount="100000" sheet="1" objects="1" scenarios="1"/>
  <printOptions horizontalCentered="1"/>
  <pageMargins left="0.7" right="0.7" top="0.75" bottom="0.75" header="0.3" footer="0.3"/>
  <pageSetup orientation="portrait" horizontalDpi="0" verticalDpi="0"/>
  <headerFooter>
    <oddFooter>&amp;R&amp;K000000&amp;F, &amp;A, &amp;P of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22</vt:i4>
      </vt:variant>
    </vt:vector>
  </HeadingPairs>
  <TitlesOfParts>
    <vt:vector size="31" baseType="lpstr">
      <vt:lpstr>Example 1</vt:lpstr>
      <vt:lpstr>PostHoc Power-Example1</vt:lpstr>
      <vt:lpstr>Example 2</vt:lpstr>
      <vt:lpstr>PostHoc Power-Example2</vt:lpstr>
      <vt:lpstr>Post Hoc LCD1</vt:lpstr>
      <vt:lpstr>Post Hoc LCD2</vt:lpstr>
      <vt:lpstr>Post Hoc LCD3</vt:lpstr>
      <vt:lpstr>MegaStat Output</vt:lpstr>
      <vt:lpstr>License</vt:lpstr>
      <vt:lpstr>'PostHoc Power-Example1'!df__1</vt:lpstr>
      <vt:lpstr>'PostHoc Power-Example2'!df__1</vt:lpstr>
      <vt:lpstr>'PostHoc Power-Example1'!df__2</vt:lpstr>
      <vt:lpstr>'PostHoc Power-Example2'!df__2</vt:lpstr>
      <vt:lpstr>'PostHoc Power-Example1'!E</vt:lpstr>
      <vt:lpstr>'PostHoc Power-Example2'!E</vt:lpstr>
      <vt:lpstr>'PostHoc Power-Example1'!F</vt:lpstr>
      <vt:lpstr>'PostHoc Power-Example2'!F</vt:lpstr>
      <vt:lpstr>'PostHoc Power-Example1'!Lambda</vt:lpstr>
      <vt:lpstr>'PostHoc Power-Example2'!Lambda</vt:lpstr>
      <vt:lpstr>'PostHoc Power-Example1'!Level_of_Significance__α</vt:lpstr>
      <vt:lpstr>'PostHoc Power-Example2'!Level_of_Significance__α</vt:lpstr>
      <vt:lpstr>License!Print_Area</vt:lpstr>
      <vt:lpstr>'Post Hoc LCD1'!Print_Area</vt:lpstr>
      <vt:lpstr>'Post Hoc LCD2'!Print_Area</vt:lpstr>
      <vt:lpstr>'Post Hoc LCD3'!Print_Area</vt:lpstr>
      <vt:lpstr>'PostHoc Power-Example1'!Print_Area</vt:lpstr>
      <vt:lpstr>'PostHoc Power-Example2'!Print_Area</vt:lpstr>
      <vt:lpstr>'PostHoc Power-Example1'!V_1</vt:lpstr>
      <vt:lpstr>'PostHoc Power-Example2'!V_1</vt:lpstr>
      <vt:lpstr>'PostHoc Power-Example1'!V_2</vt:lpstr>
      <vt:lpstr>'PostHoc Power-Example2'!V_2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Edward Volchok, PhD</dc:creator>
  <cp:keywords/>
  <dc:description>Except where otherwise noted, Clear-Sighted Statistics is licensed under a Creative Commons License. You are free to share derivatives of this work for non-commercial purposes only. Please attribute this work to Edward Volchok.</dc:description>
  <cp:lastModifiedBy>Microsoft Office User</cp:lastModifiedBy>
  <dcterms:created xsi:type="dcterms:W3CDTF">2019-10-20T15:01:38Z</dcterms:created>
  <dcterms:modified xsi:type="dcterms:W3CDTF">2021-10-11T22:04:11Z</dcterms:modified>
  <cp:category/>
</cp:coreProperties>
</file>